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Pavel\Downloads\"/>
    </mc:Choice>
  </mc:AlternateContent>
  <xr:revisionPtr revIDLastSave="0" documentId="13_ncr:1_{EB3D343F-CE41-41AE-801A-CBBE8199DF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" sheetId="1" r:id="rId1"/>
    <sheet name="My Stats" sheetId="2" r:id="rId2"/>
    <sheet name="Da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1" i="3" l="1"/>
  <c r="Q41" i="3"/>
  <c r="R36" i="3"/>
  <c r="Q36" i="3"/>
  <c r="T36" i="3" s="1"/>
  <c r="Q35" i="3"/>
  <c r="Q34" i="3"/>
  <c r="T34" i="3" s="1"/>
  <c r="T33" i="3"/>
  <c r="S33" i="3"/>
  <c r="R33" i="3"/>
  <c r="Q33" i="3"/>
  <c r="T32" i="3"/>
  <c r="S32" i="3"/>
  <c r="R32" i="3"/>
  <c r="Q32" i="3"/>
  <c r="R31" i="3"/>
  <c r="Q31" i="3"/>
  <c r="T31" i="3" s="1"/>
  <c r="Q29" i="3"/>
  <c r="T29" i="3" s="1"/>
  <c r="Q28" i="3"/>
  <c r="T28" i="3" s="1"/>
  <c r="R42" i="3" s="1"/>
  <c r="E27" i="3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T26" i="3"/>
  <c r="R26" i="3"/>
  <c r="Q26" i="3"/>
  <c r="Q25" i="3"/>
  <c r="R21" i="3"/>
  <c r="R20" i="3"/>
  <c r="R19" i="3"/>
  <c r="R18" i="3"/>
  <c r="R17" i="3"/>
  <c r="R16" i="3"/>
  <c r="E15" i="3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R14" i="3"/>
  <c r="R13" i="3"/>
  <c r="R12" i="3"/>
  <c r="R11" i="3"/>
  <c r="R10" i="3"/>
  <c r="R9" i="3"/>
  <c r="E9" i="3"/>
  <c r="E10" i="3" s="1"/>
  <c r="E11" i="3" s="1"/>
  <c r="E12" i="3" s="1"/>
  <c r="E13" i="3" s="1"/>
  <c r="E14" i="3" s="1"/>
  <c r="R7" i="3"/>
  <c r="R6" i="3"/>
  <c r="E6" i="3"/>
  <c r="E7" i="3" s="1"/>
  <c r="E8" i="3" s="1"/>
  <c r="R5" i="3"/>
  <c r="E5" i="3"/>
  <c r="R4" i="3"/>
  <c r="R3" i="3"/>
  <c r="R2" i="3"/>
  <c r="E2" i="3"/>
  <c r="E3" i="3" s="1"/>
  <c r="E4" i="3" s="1"/>
  <c r="G65" i="2"/>
  <c r="G64" i="2"/>
  <c r="G62" i="2"/>
  <c r="G61" i="2"/>
  <c r="G60" i="2"/>
  <c r="G59" i="2"/>
  <c r="G58" i="2"/>
  <c r="G56" i="2"/>
  <c r="G55" i="2"/>
  <c r="G54" i="2"/>
  <c r="G53" i="2"/>
  <c r="G52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 s="1"/>
  <c r="C27" i="2"/>
  <c r="X24" i="2"/>
  <c r="B24" i="2"/>
  <c r="A24" i="2"/>
  <c r="X23" i="2"/>
  <c r="B23" i="2"/>
  <c r="A23" i="2"/>
  <c r="X22" i="2"/>
  <c r="Y22" i="2" s="1"/>
  <c r="B22" i="2"/>
  <c r="A22" i="2"/>
  <c r="X21" i="2"/>
  <c r="B21" i="2"/>
  <c r="A21" i="2"/>
  <c r="X20" i="2"/>
  <c r="B20" i="2"/>
  <c r="A20" i="2"/>
  <c r="X19" i="2"/>
  <c r="B19" i="2"/>
  <c r="A19" i="2"/>
  <c r="X17" i="2"/>
  <c r="B17" i="2"/>
  <c r="A17" i="2"/>
  <c r="X16" i="2"/>
  <c r="B16" i="2"/>
  <c r="A16" i="2"/>
  <c r="X15" i="2"/>
  <c r="B15" i="2"/>
  <c r="A15" i="2"/>
  <c r="X14" i="2"/>
  <c r="B14" i="2"/>
  <c r="A14" i="2"/>
  <c r="X13" i="2"/>
  <c r="B13" i="2"/>
  <c r="A13" i="2"/>
  <c r="X12" i="2"/>
  <c r="B12" i="2"/>
  <c r="A12" i="2"/>
  <c r="X10" i="2"/>
  <c r="B10" i="2"/>
  <c r="A10" i="2"/>
  <c r="X9" i="2"/>
  <c r="B9" i="2"/>
  <c r="A9" i="2"/>
  <c r="X8" i="2"/>
  <c r="B8" i="2"/>
  <c r="A8" i="2"/>
  <c r="X7" i="2"/>
  <c r="B7" i="2"/>
  <c r="A7" i="2"/>
  <c r="X6" i="2"/>
  <c r="B6" i="2"/>
  <c r="A6" i="2"/>
  <c r="X5" i="2"/>
  <c r="B5" i="2"/>
  <c r="A5" i="2"/>
  <c r="R104" i="1"/>
  <c r="D104" i="1"/>
  <c r="B104" i="1"/>
  <c r="R103" i="1"/>
  <c r="B103" i="1"/>
  <c r="Y102" i="1"/>
  <c r="X102" i="1"/>
  <c r="W102" i="1"/>
  <c r="V102" i="1"/>
  <c r="R102" i="1"/>
  <c r="J102" i="1"/>
  <c r="I102" i="1"/>
  <c r="H102" i="1"/>
  <c r="G102" i="1"/>
  <c r="E102" i="1"/>
  <c r="D102" i="1"/>
  <c r="U102" i="1" s="1"/>
  <c r="C102" i="1"/>
  <c r="T102" i="1" s="1"/>
  <c r="B102" i="1"/>
  <c r="AA101" i="1"/>
  <c r="Y101" i="1"/>
  <c r="R101" i="1"/>
  <c r="E101" i="1"/>
  <c r="W101" i="1" s="1"/>
  <c r="D101" i="1"/>
  <c r="C101" i="1"/>
  <c r="B101" i="1"/>
  <c r="R100" i="1"/>
  <c r="B100" i="1"/>
  <c r="R99" i="1"/>
  <c r="B99" i="1"/>
  <c r="R98" i="1"/>
  <c r="D98" i="1"/>
  <c r="B98" i="1"/>
  <c r="R97" i="1"/>
  <c r="B97" i="1"/>
  <c r="AA96" i="1"/>
  <c r="Y96" i="1"/>
  <c r="V96" i="1"/>
  <c r="R96" i="1"/>
  <c r="J96" i="1"/>
  <c r="I96" i="1"/>
  <c r="H96" i="1"/>
  <c r="G96" i="1"/>
  <c r="E96" i="1"/>
  <c r="AB96" i="1" s="1"/>
  <c r="D96" i="1"/>
  <c r="U96" i="1" s="1"/>
  <c r="C96" i="1"/>
  <c r="T96" i="1" s="1"/>
  <c r="B96" i="1"/>
  <c r="X95" i="1"/>
  <c r="W95" i="1"/>
  <c r="V95" i="1"/>
  <c r="R95" i="1"/>
  <c r="E95" i="1"/>
  <c r="Y95" i="1" s="1"/>
  <c r="D95" i="1"/>
  <c r="J95" i="1" s="1"/>
  <c r="C95" i="1"/>
  <c r="B95" i="1"/>
  <c r="R94" i="1"/>
  <c r="D94" i="1"/>
  <c r="B94" i="1"/>
  <c r="E94" i="1" s="1"/>
  <c r="W93" i="1"/>
  <c r="R93" i="1"/>
  <c r="D93" i="1"/>
  <c r="C93" i="1"/>
  <c r="B93" i="1"/>
  <c r="E93" i="1" s="1"/>
  <c r="R92" i="1"/>
  <c r="B92" i="1"/>
  <c r="R91" i="1"/>
  <c r="B91" i="1"/>
  <c r="AA90" i="1"/>
  <c r="Y90" i="1"/>
  <c r="X90" i="1"/>
  <c r="V90" i="1"/>
  <c r="R90" i="1"/>
  <c r="J90" i="1"/>
  <c r="I90" i="1"/>
  <c r="H90" i="1"/>
  <c r="G90" i="1"/>
  <c r="E90" i="1"/>
  <c r="AB90" i="1" s="1"/>
  <c r="D90" i="1"/>
  <c r="U90" i="1" s="1"/>
  <c r="C90" i="1"/>
  <c r="T90" i="1" s="1"/>
  <c r="B90" i="1"/>
  <c r="X89" i="1"/>
  <c r="W89" i="1"/>
  <c r="V89" i="1"/>
  <c r="T89" i="1"/>
  <c r="R89" i="1"/>
  <c r="I89" i="1"/>
  <c r="E89" i="1"/>
  <c r="Y89" i="1" s="1"/>
  <c r="D89" i="1"/>
  <c r="J89" i="1" s="1"/>
  <c r="C89" i="1"/>
  <c r="B89" i="1"/>
  <c r="R88" i="1"/>
  <c r="B88" i="1"/>
  <c r="R87" i="1"/>
  <c r="B87" i="1"/>
  <c r="R86" i="1"/>
  <c r="B86" i="1"/>
  <c r="R85" i="1"/>
  <c r="B85" i="1"/>
  <c r="AA84" i="1"/>
  <c r="Y84" i="1"/>
  <c r="X84" i="1"/>
  <c r="V84" i="1"/>
  <c r="R84" i="1"/>
  <c r="J84" i="1"/>
  <c r="I84" i="1"/>
  <c r="H84" i="1"/>
  <c r="G84" i="1"/>
  <c r="E84" i="1"/>
  <c r="AB84" i="1" s="1"/>
  <c r="D84" i="1"/>
  <c r="U84" i="1" s="1"/>
  <c r="C84" i="1"/>
  <c r="T84" i="1" s="1"/>
  <c r="B84" i="1"/>
  <c r="X83" i="1"/>
  <c r="W83" i="1"/>
  <c r="V83" i="1"/>
  <c r="R83" i="1"/>
  <c r="E83" i="1"/>
  <c r="Y83" i="1" s="1"/>
  <c r="D83" i="1"/>
  <c r="J83" i="1" s="1"/>
  <c r="C83" i="1"/>
  <c r="B83" i="1"/>
  <c r="Y82" i="1"/>
  <c r="R82" i="1"/>
  <c r="D82" i="1"/>
  <c r="C82" i="1"/>
  <c r="B82" i="1"/>
  <c r="E82" i="1" s="1"/>
  <c r="R81" i="1"/>
  <c r="D81" i="1"/>
  <c r="C81" i="1"/>
  <c r="B81" i="1"/>
  <c r="E81" i="1" s="1"/>
  <c r="R80" i="1"/>
  <c r="J80" i="1"/>
  <c r="D80" i="1"/>
  <c r="B80" i="1"/>
  <c r="R79" i="1"/>
  <c r="B79" i="1"/>
  <c r="AA78" i="1"/>
  <c r="Y78" i="1"/>
  <c r="X78" i="1"/>
  <c r="V78" i="1"/>
  <c r="R78" i="1"/>
  <c r="J78" i="1"/>
  <c r="I78" i="1"/>
  <c r="H78" i="1"/>
  <c r="G78" i="1"/>
  <c r="E78" i="1"/>
  <c r="AB78" i="1" s="1"/>
  <c r="D78" i="1"/>
  <c r="U78" i="1" s="1"/>
  <c r="C78" i="1"/>
  <c r="T78" i="1" s="1"/>
  <c r="B78" i="1"/>
  <c r="X77" i="1"/>
  <c r="W77" i="1"/>
  <c r="V77" i="1"/>
  <c r="R77" i="1"/>
  <c r="I77" i="1"/>
  <c r="E77" i="1"/>
  <c r="Y77" i="1" s="1"/>
  <c r="D77" i="1"/>
  <c r="J77" i="1" s="1"/>
  <c r="C77" i="1"/>
  <c r="B77" i="1"/>
  <c r="Y76" i="1"/>
  <c r="V76" i="1"/>
  <c r="U76" i="1"/>
  <c r="R76" i="1"/>
  <c r="D76" i="1"/>
  <c r="J76" i="1" s="1"/>
  <c r="C76" i="1"/>
  <c r="B76" i="1"/>
  <c r="E76" i="1" s="1"/>
  <c r="W75" i="1"/>
  <c r="R75" i="1"/>
  <c r="D75" i="1"/>
  <c r="B75" i="1"/>
  <c r="E75" i="1" s="1"/>
  <c r="R74" i="1"/>
  <c r="B74" i="1"/>
  <c r="R73" i="1"/>
  <c r="B73" i="1"/>
  <c r="AA72" i="1"/>
  <c r="Y72" i="1"/>
  <c r="X72" i="1"/>
  <c r="V72" i="1"/>
  <c r="R72" i="1"/>
  <c r="J72" i="1"/>
  <c r="I72" i="1"/>
  <c r="H72" i="1"/>
  <c r="G72" i="1"/>
  <c r="E72" i="1"/>
  <c r="AB72" i="1" s="1"/>
  <c r="D72" i="1"/>
  <c r="U72" i="1" s="1"/>
  <c r="C72" i="1"/>
  <c r="T72" i="1" s="1"/>
  <c r="B72" i="1"/>
  <c r="AA71" i="1"/>
  <c r="V71" i="1"/>
  <c r="T71" i="1"/>
  <c r="R71" i="1"/>
  <c r="E71" i="1"/>
  <c r="D71" i="1"/>
  <c r="J71" i="1" s="1"/>
  <c r="C71" i="1"/>
  <c r="B71" i="1"/>
  <c r="R70" i="1"/>
  <c r="B70" i="1"/>
  <c r="AB69" i="1"/>
  <c r="W69" i="1"/>
  <c r="R69" i="1"/>
  <c r="J69" i="1"/>
  <c r="D69" i="1"/>
  <c r="V69" i="1" s="1"/>
  <c r="C69" i="1"/>
  <c r="B69" i="1"/>
  <c r="E69" i="1" s="1"/>
  <c r="R68" i="1"/>
  <c r="J68" i="1"/>
  <c r="D68" i="1"/>
  <c r="B68" i="1"/>
  <c r="R67" i="1"/>
  <c r="B67" i="1"/>
  <c r="V66" i="1"/>
  <c r="U66" i="1"/>
  <c r="T66" i="1"/>
  <c r="R66" i="1"/>
  <c r="I66" i="1"/>
  <c r="H66" i="1"/>
  <c r="E66" i="1"/>
  <c r="Z66" i="1" s="1"/>
  <c r="D66" i="1"/>
  <c r="J66" i="1" s="1"/>
  <c r="C66" i="1"/>
  <c r="B66" i="1"/>
  <c r="R65" i="1"/>
  <c r="B65" i="1"/>
  <c r="R64" i="1"/>
  <c r="B64" i="1"/>
  <c r="C64" i="1" s="1"/>
  <c r="R63" i="1"/>
  <c r="B63" i="1"/>
  <c r="R62" i="1"/>
  <c r="D62" i="1"/>
  <c r="B62" i="1"/>
  <c r="C62" i="1" s="1"/>
  <c r="G62" i="1" s="1"/>
  <c r="R61" i="1"/>
  <c r="B61" i="1"/>
  <c r="R60" i="1"/>
  <c r="B60" i="1"/>
  <c r="W59" i="1"/>
  <c r="V59" i="1"/>
  <c r="R59" i="1"/>
  <c r="E59" i="1"/>
  <c r="X59" i="1" s="1"/>
  <c r="D59" i="1"/>
  <c r="B59" i="1"/>
  <c r="C59" i="1" s="1"/>
  <c r="R58" i="1"/>
  <c r="B58" i="1"/>
  <c r="AA57" i="1"/>
  <c r="Z57" i="1"/>
  <c r="Y57" i="1"/>
  <c r="S57" i="1"/>
  <c r="R57" i="1"/>
  <c r="I57" i="1"/>
  <c r="E57" i="1"/>
  <c r="C57" i="1"/>
  <c r="T57" i="1" s="1"/>
  <c r="B57" i="1"/>
  <c r="D57" i="1" s="1"/>
  <c r="V56" i="1"/>
  <c r="R56" i="1"/>
  <c r="G56" i="1"/>
  <c r="E56" i="1"/>
  <c r="D56" i="1"/>
  <c r="B56" i="1"/>
  <c r="C56" i="1" s="1"/>
  <c r="R55" i="1"/>
  <c r="B55" i="1"/>
  <c r="Z54" i="1"/>
  <c r="R54" i="1"/>
  <c r="E54" i="1"/>
  <c r="Y54" i="1" s="1"/>
  <c r="B54" i="1"/>
  <c r="R53" i="1"/>
  <c r="B53" i="1"/>
  <c r="R52" i="1"/>
  <c r="B52" i="1"/>
  <c r="S51" i="1"/>
  <c r="R51" i="1"/>
  <c r="I51" i="1"/>
  <c r="E51" i="1"/>
  <c r="C51" i="1"/>
  <c r="T51" i="1" s="1"/>
  <c r="B51" i="1"/>
  <c r="D51" i="1" s="1"/>
  <c r="R50" i="1"/>
  <c r="B50" i="1"/>
  <c r="T49" i="1"/>
  <c r="S49" i="1"/>
  <c r="R49" i="1"/>
  <c r="I49" i="1"/>
  <c r="C49" i="1"/>
  <c r="B49" i="1"/>
  <c r="R48" i="1"/>
  <c r="D48" i="1"/>
  <c r="B48" i="1"/>
  <c r="V47" i="1"/>
  <c r="U47" i="1"/>
  <c r="R47" i="1"/>
  <c r="E47" i="1"/>
  <c r="D47" i="1"/>
  <c r="J47" i="1" s="1"/>
  <c r="B47" i="1"/>
  <c r="C47" i="1" s="1"/>
  <c r="R46" i="1"/>
  <c r="B46" i="1"/>
  <c r="S45" i="1"/>
  <c r="R45" i="1"/>
  <c r="J45" i="1"/>
  <c r="I45" i="1"/>
  <c r="G45" i="1"/>
  <c r="E45" i="1"/>
  <c r="C45" i="1"/>
  <c r="T45" i="1" s="1"/>
  <c r="B45" i="1"/>
  <c r="D45" i="1" s="1"/>
  <c r="X44" i="1"/>
  <c r="V44" i="1"/>
  <c r="S44" i="1"/>
  <c r="R44" i="1"/>
  <c r="G44" i="1"/>
  <c r="E44" i="1"/>
  <c r="D44" i="1"/>
  <c r="C44" i="1"/>
  <c r="B44" i="1"/>
  <c r="W43" i="1"/>
  <c r="R43" i="1"/>
  <c r="E43" i="1"/>
  <c r="D43" i="1"/>
  <c r="C43" i="1"/>
  <c r="B43" i="1"/>
  <c r="R42" i="1"/>
  <c r="B42" i="1"/>
  <c r="R41" i="1"/>
  <c r="B41" i="1"/>
  <c r="R40" i="1"/>
  <c r="B40" i="1"/>
  <c r="R39" i="1"/>
  <c r="I39" i="1"/>
  <c r="C39" i="1"/>
  <c r="B39" i="1"/>
  <c r="R38" i="1"/>
  <c r="C38" i="1"/>
  <c r="B38" i="1"/>
  <c r="Z37" i="1"/>
  <c r="Y37" i="1"/>
  <c r="R37" i="1"/>
  <c r="D37" i="1"/>
  <c r="C37" i="1"/>
  <c r="T37" i="1" s="1"/>
  <c r="B37" i="1"/>
  <c r="E37" i="1" s="1"/>
  <c r="R36" i="1"/>
  <c r="D36" i="1"/>
  <c r="B36" i="1"/>
  <c r="R35" i="1"/>
  <c r="B35" i="1"/>
  <c r="T34" i="1"/>
  <c r="R34" i="1"/>
  <c r="B34" i="1"/>
  <c r="C34" i="1" s="1"/>
  <c r="T33" i="1"/>
  <c r="R33" i="1"/>
  <c r="I33" i="1"/>
  <c r="C33" i="1"/>
  <c r="B33" i="1"/>
  <c r="R32" i="1"/>
  <c r="B32" i="1"/>
  <c r="Z31" i="1"/>
  <c r="Y31" i="1"/>
  <c r="U31" i="1"/>
  <c r="T31" i="1"/>
  <c r="R31" i="1"/>
  <c r="J31" i="1"/>
  <c r="I31" i="1"/>
  <c r="D31" i="1"/>
  <c r="V31" i="1" s="1"/>
  <c r="C31" i="1"/>
  <c r="B31" i="1"/>
  <c r="E31" i="1" s="1"/>
  <c r="V30" i="1"/>
  <c r="U30" i="1"/>
  <c r="R30" i="1"/>
  <c r="J30" i="1"/>
  <c r="D30" i="1"/>
  <c r="B30" i="1"/>
  <c r="R29" i="1"/>
  <c r="B29" i="1"/>
  <c r="R28" i="1"/>
  <c r="B28" i="1"/>
  <c r="C28" i="1" s="1"/>
  <c r="R27" i="1"/>
  <c r="B27" i="1"/>
  <c r="R26" i="1"/>
  <c r="B26" i="1"/>
  <c r="R25" i="1"/>
  <c r="B25" i="1"/>
  <c r="R24" i="1"/>
  <c r="E24" i="1"/>
  <c r="AB24" i="1" s="1"/>
  <c r="D24" i="1"/>
  <c r="C24" i="1"/>
  <c r="B24" i="1"/>
  <c r="U23" i="1"/>
  <c r="T23" i="1"/>
  <c r="S23" i="1"/>
  <c r="R23" i="1"/>
  <c r="E23" i="1"/>
  <c r="D23" i="1"/>
  <c r="J23" i="1" s="1"/>
  <c r="C23" i="1"/>
  <c r="I23" i="1" s="1"/>
  <c r="B23" i="1"/>
  <c r="R22" i="1"/>
  <c r="B22" i="1"/>
  <c r="AB21" i="1"/>
  <c r="AA21" i="1"/>
  <c r="Z21" i="1"/>
  <c r="Y21" i="1"/>
  <c r="X21" i="1"/>
  <c r="T21" i="1"/>
  <c r="R21" i="1"/>
  <c r="J21" i="1"/>
  <c r="I21" i="1"/>
  <c r="H21" i="1"/>
  <c r="G21" i="1"/>
  <c r="E21" i="1"/>
  <c r="W21" i="1" s="1"/>
  <c r="D21" i="1"/>
  <c r="V21" i="1" s="1"/>
  <c r="C21" i="1"/>
  <c r="S21" i="1" s="1"/>
  <c r="B21" i="1"/>
  <c r="AA20" i="1"/>
  <c r="Z20" i="1"/>
  <c r="Y20" i="1"/>
  <c r="R20" i="1"/>
  <c r="E20" i="1"/>
  <c r="W20" i="1" s="1"/>
  <c r="B20" i="1"/>
  <c r="Y19" i="1"/>
  <c r="R19" i="1"/>
  <c r="D19" i="1"/>
  <c r="C19" i="1"/>
  <c r="B19" i="1"/>
  <c r="E19" i="1" s="1"/>
  <c r="R18" i="1"/>
  <c r="B18" i="1"/>
  <c r="X17" i="1"/>
  <c r="W17" i="1"/>
  <c r="S17" i="1"/>
  <c r="R17" i="1"/>
  <c r="E17" i="1"/>
  <c r="D17" i="1"/>
  <c r="C17" i="1"/>
  <c r="I17" i="1" s="1"/>
  <c r="B17" i="1"/>
  <c r="R16" i="1"/>
  <c r="B16" i="1"/>
  <c r="AB15" i="1"/>
  <c r="AA15" i="1"/>
  <c r="Z15" i="1"/>
  <c r="Y15" i="1"/>
  <c r="X15" i="1"/>
  <c r="T15" i="1"/>
  <c r="R15" i="1"/>
  <c r="J15" i="1"/>
  <c r="I15" i="1"/>
  <c r="H15" i="1"/>
  <c r="G15" i="1"/>
  <c r="E15" i="1"/>
  <c r="W15" i="1" s="1"/>
  <c r="D15" i="1"/>
  <c r="V15" i="1" s="1"/>
  <c r="C15" i="1"/>
  <c r="S15" i="1" s="1"/>
  <c r="B15" i="1"/>
  <c r="AA14" i="1"/>
  <c r="Z14" i="1"/>
  <c r="Y14" i="1"/>
  <c r="R14" i="1"/>
  <c r="E14" i="1"/>
  <c r="W14" i="1" s="1"/>
  <c r="B14" i="1"/>
  <c r="R13" i="1"/>
  <c r="B13" i="1"/>
  <c r="E13" i="1" s="1"/>
  <c r="AA12" i="1"/>
  <c r="R12" i="1"/>
  <c r="C12" i="1"/>
  <c r="B12" i="1"/>
  <c r="E12" i="1" s="1"/>
  <c r="R11" i="1"/>
  <c r="B11" i="1"/>
  <c r="E11" i="1" s="1"/>
  <c r="AA11" i="1" s="1"/>
  <c r="R10" i="1"/>
  <c r="B10" i="1"/>
  <c r="E10" i="1" s="1"/>
  <c r="R9" i="1"/>
  <c r="E9" i="1"/>
  <c r="D9" i="1"/>
  <c r="U9" i="1" s="1"/>
  <c r="C9" i="1"/>
  <c r="B9" i="1"/>
  <c r="AA8" i="1"/>
  <c r="W8" i="1"/>
  <c r="R8" i="1"/>
  <c r="E8" i="1"/>
  <c r="D8" i="1"/>
  <c r="V8" i="1" s="1"/>
  <c r="B8" i="1"/>
  <c r="C8" i="1" s="1"/>
  <c r="AA7" i="1"/>
  <c r="W7" i="1"/>
  <c r="T7" i="1"/>
  <c r="R7" i="1"/>
  <c r="C7" i="1"/>
  <c r="B7" i="1"/>
  <c r="E7" i="1" s="1"/>
  <c r="AA6" i="1"/>
  <c r="R6" i="1"/>
  <c r="D6" i="1"/>
  <c r="V6" i="1" s="1"/>
  <c r="C6" i="1"/>
  <c r="T6" i="1" s="1"/>
  <c r="B6" i="1"/>
  <c r="E6" i="1" s="1"/>
  <c r="AG5" i="1"/>
  <c r="AF5" i="1"/>
  <c r="AE5" i="1"/>
  <c r="AE6" i="1" s="1"/>
  <c r="AD5" i="1"/>
  <c r="AD6" i="1" s="1"/>
  <c r="AA5" i="1"/>
  <c r="R5" i="1"/>
  <c r="D5" i="1"/>
  <c r="J5" i="1" s="1"/>
  <c r="B5" i="1"/>
  <c r="E5" i="1" s="1"/>
  <c r="AF4" i="1"/>
  <c r="AB4" i="1"/>
  <c r="W4" i="1"/>
  <c r="V4" i="1"/>
  <c r="S4" i="1"/>
  <c r="R4" i="1"/>
  <c r="J4" i="1"/>
  <c r="I4" i="1"/>
  <c r="H4" i="1"/>
  <c r="G4" i="1"/>
  <c r="E4" i="1"/>
  <c r="Y4" i="1" s="1"/>
  <c r="D4" i="1"/>
  <c r="U4" i="1" s="1"/>
  <c r="C4" i="1"/>
  <c r="T4" i="1" s="1"/>
  <c r="B4" i="1"/>
  <c r="T28" i="1" l="1"/>
  <c r="S28" i="1"/>
  <c r="I28" i="1"/>
  <c r="AB10" i="1"/>
  <c r="AA10" i="1"/>
  <c r="Y10" i="1"/>
  <c r="X10" i="1"/>
  <c r="W10" i="1"/>
  <c r="U43" i="1"/>
  <c r="J43" i="1"/>
  <c r="I9" i="1"/>
  <c r="H9" i="1"/>
  <c r="G9" i="1"/>
  <c r="S9" i="1"/>
  <c r="V43" i="1"/>
  <c r="E22" i="1"/>
  <c r="D22" i="1"/>
  <c r="C22" i="1"/>
  <c r="AA23" i="1"/>
  <c r="Z23" i="1"/>
  <c r="Y23" i="1"/>
  <c r="X23" i="1"/>
  <c r="W23" i="1"/>
  <c r="Z24" i="1"/>
  <c r="V37" i="1"/>
  <c r="J37" i="1"/>
  <c r="X45" i="1"/>
  <c r="AB45" i="1"/>
  <c r="AA45" i="1"/>
  <c r="Z45" i="1"/>
  <c r="Y45" i="1"/>
  <c r="W45" i="1"/>
  <c r="U24" i="1"/>
  <c r="J24" i="1"/>
  <c r="V24" i="1"/>
  <c r="V5" i="1"/>
  <c r="U6" i="1"/>
  <c r="T8" i="1"/>
  <c r="I8" i="1"/>
  <c r="H8" i="1"/>
  <c r="G8" i="1"/>
  <c r="S8" i="1"/>
  <c r="AB9" i="1"/>
  <c r="AA9" i="1"/>
  <c r="Y9" i="1"/>
  <c r="X9" i="1"/>
  <c r="W9" i="1"/>
  <c r="D13" i="1"/>
  <c r="W19" i="1"/>
  <c r="AB19" i="1"/>
  <c r="AA19" i="1"/>
  <c r="Z19" i="1"/>
  <c r="AA24" i="1"/>
  <c r="C42" i="1"/>
  <c r="E42" i="1"/>
  <c r="V98" i="1"/>
  <c r="U98" i="1"/>
  <c r="J98" i="1"/>
  <c r="E40" i="3"/>
  <c r="H6" i="1"/>
  <c r="I6" i="1"/>
  <c r="G6" i="1"/>
  <c r="S6" i="1"/>
  <c r="J6" i="1"/>
  <c r="E41" i="1"/>
  <c r="D41" i="1"/>
  <c r="W13" i="1"/>
  <c r="AB13" i="1"/>
  <c r="AA13" i="1"/>
  <c r="Z13" i="1"/>
  <c r="J9" i="1"/>
  <c r="X12" i="1"/>
  <c r="AB12" i="1"/>
  <c r="Z12" i="1"/>
  <c r="Y12" i="1"/>
  <c r="W12" i="1"/>
  <c r="G19" i="1"/>
  <c r="S19" i="1"/>
  <c r="I19" i="1"/>
  <c r="H19" i="1"/>
  <c r="T19" i="1"/>
  <c r="U37" i="1"/>
  <c r="D42" i="1"/>
  <c r="Y24" i="1"/>
  <c r="X24" i="1"/>
  <c r="W24" i="1"/>
  <c r="C13" i="1"/>
  <c r="I12" i="1"/>
  <c r="S12" i="1"/>
  <c r="V19" i="1"/>
  <c r="J19" i="1"/>
  <c r="E25" i="1"/>
  <c r="D25" i="1"/>
  <c r="C25" i="1"/>
  <c r="D60" i="1"/>
  <c r="C60" i="1"/>
  <c r="E60" i="1"/>
  <c r="D10" i="1"/>
  <c r="AB8" i="1"/>
  <c r="Z8" i="1"/>
  <c r="Y8" i="1"/>
  <c r="X8" i="1"/>
  <c r="AE7" i="1"/>
  <c r="AF6" i="1"/>
  <c r="AB7" i="1"/>
  <c r="Z7" i="1"/>
  <c r="Y7" i="1"/>
  <c r="X7" i="1"/>
  <c r="J8" i="1"/>
  <c r="T9" i="1"/>
  <c r="Z10" i="1"/>
  <c r="D12" i="1"/>
  <c r="E35" i="1"/>
  <c r="D35" i="1"/>
  <c r="C35" i="1"/>
  <c r="Z11" i="1"/>
  <c r="AB11" i="1"/>
  <c r="Y11" i="1"/>
  <c r="X11" i="1"/>
  <c r="W11" i="1"/>
  <c r="X13" i="1"/>
  <c r="AB23" i="1"/>
  <c r="J36" i="1"/>
  <c r="U36" i="1"/>
  <c r="C48" i="1"/>
  <c r="E48" i="1"/>
  <c r="H82" i="1"/>
  <c r="I82" i="1"/>
  <c r="G82" i="1"/>
  <c r="T82" i="1"/>
  <c r="S82" i="1"/>
  <c r="C10" i="1"/>
  <c r="J17" i="1"/>
  <c r="V17" i="1"/>
  <c r="U17" i="1"/>
  <c r="E26" i="1"/>
  <c r="D26" i="1"/>
  <c r="E16" i="1"/>
  <c r="D16" i="1"/>
  <c r="C16" i="1"/>
  <c r="C26" i="1"/>
  <c r="E28" i="1"/>
  <c r="D28" i="1"/>
  <c r="G28" i="1" s="1"/>
  <c r="U5" i="1"/>
  <c r="D7" i="1"/>
  <c r="V9" i="1"/>
  <c r="C11" i="1"/>
  <c r="Y13" i="1"/>
  <c r="E18" i="1"/>
  <c r="D18" i="1"/>
  <c r="C18" i="1"/>
  <c r="U19" i="1"/>
  <c r="E29" i="1"/>
  <c r="D29" i="1"/>
  <c r="C29" i="1"/>
  <c r="E40" i="1"/>
  <c r="D40" i="1"/>
  <c r="C40" i="1"/>
  <c r="J48" i="1"/>
  <c r="U48" i="1"/>
  <c r="V48" i="1"/>
  <c r="C53" i="1"/>
  <c r="E53" i="1"/>
  <c r="D53" i="1"/>
  <c r="C41" i="1"/>
  <c r="AD7" i="1"/>
  <c r="AG6" i="1"/>
  <c r="I7" i="1"/>
  <c r="H7" i="1"/>
  <c r="G7" i="1"/>
  <c r="S7" i="1"/>
  <c r="Z5" i="1"/>
  <c r="AB5" i="1"/>
  <c r="Y5" i="1"/>
  <c r="X5" i="1"/>
  <c r="W5" i="1"/>
  <c r="U8" i="1"/>
  <c r="C5" i="1"/>
  <c r="X6" i="1"/>
  <c r="AB6" i="1"/>
  <c r="Z6" i="1"/>
  <c r="Y6" i="1"/>
  <c r="W6" i="1"/>
  <c r="Z9" i="1"/>
  <c r="D11" i="1"/>
  <c r="T12" i="1"/>
  <c r="X19" i="1"/>
  <c r="I24" i="1"/>
  <c r="H24" i="1"/>
  <c r="G24" i="1"/>
  <c r="T24" i="1"/>
  <c r="S24" i="1"/>
  <c r="S34" i="1"/>
  <c r="I34" i="1"/>
  <c r="V36" i="1"/>
  <c r="T43" i="1"/>
  <c r="S43" i="1"/>
  <c r="H43" i="1"/>
  <c r="G43" i="1"/>
  <c r="I43" i="1"/>
  <c r="X14" i="1"/>
  <c r="X20" i="1"/>
  <c r="T44" i="1"/>
  <c r="H44" i="1"/>
  <c r="Z56" i="1"/>
  <c r="AB56" i="1"/>
  <c r="AA56" i="1"/>
  <c r="Y56" i="1"/>
  <c r="X56" i="1"/>
  <c r="W56" i="1"/>
  <c r="AB14" i="1"/>
  <c r="T17" i="1"/>
  <c r="AB20" i="1"/>
  <c r="V23" i="1"/>
  <c r="E39" i="1"/>
  <c r="D39" i="1"/>
  <c r="I44" i="1"/>
  <c r="X51" i="1"/>
  <c r="AB51" i="1"/>
  <c r="Y51" i="1"/>
  <c r="W51" i="1"/>
  <c r="Z51" i="1"/>
  <c r="AB37" i="1"/>
  <c r="AA37" i="1"/>
  <c r="X37" i="1"/>
  <c r="W37" i="1"/>
  <c r="E38" i="1"/>
  <c r="D38" i="1"/>
  <c r="G39" i="1"/>
  <c r="S39" i="1"/>
  <c r="V57" i="1"/>
  <c r="U57" i="1"/>
  <c r="G57" i="1"/>
  <c r="E100" i="1"/>
  <c r="D100" i="1"/>
  <c r="C36" i="1"/>
  <c r="E36" i="1"/>
  <c r="H37" i="1"/>
  <c r="G37" i="1"/>
  <c r="S37" i="1"/>
  <c r="S38" i="1"/>
  <c r="C100" i="1"/>
  <c r="AA17" i="1"/>
  <c r="Z17" i="1"/>
  <c r="C50" i="1"/>
  <c r="E50" i="1"/>
  <c r="D50" i="1"/>
  <c r="E87" i="1"/>
  <c r="D87" i="1"/>
  <c r="C87" i="1"/>
  <c r="X4" i="1"/>
  <c r="G23" i="1"/>
  <c r="E27" i="1"/>
  <c r="D27" i="1"/>
  <c r="I37" i="1"/>
  <c r="Z4" i="1"/>
  <c r="U15" i="1"/>
  <c r="G17" i="1"/>
  <c r="Y17" i="1"/>
  <c r="U21" i="1"/>
  <c r="H23" i="1"/>
  <c r="C27" i="1"/>
  <c r="C30" i="1"/>
  <c r="E30" i="1"/>
  <c r="E33" i="1"/>
  <c r="D33" i="1"/>
  <c r="J57" i="1"/>
  <c r="J59" i="1"/>
  <c r="U59" i="1"/>
  <c r="E34" i="1"/>
  <c r="D34" i="1"/>
  <c r="I38" i="1"/>
  <c r="Z47" i="1"/>
  <c r="AB47" i="1"/>
  <c r="AA47" i="1"/>
  <c r="Y47" i="1"/>
  <c r="X47" i="1"/>
  <c r="W47" i="1"/>
  <c r="AA4" i="1"/>
  <c r="H17" i="1"/>
  <c r="AB17" i="1"/>
  <c r="AB31" i="1"/>
  <c r="AA31" i="1"/>
  <c r="X31" i="1"/>
  <c r="W31" i="1"/>
  <c r="E32" i="1"/>
  <c r="D32" i="1"/>
  <c r="G33" i="1"/>
  <c r="S33" i="1"/>
  <c r="T39" i="1"/>
  <c r="AA51" i="1"/>
  <c r="E97" i="1"/>
  <c r="D97" i="1"/>
  <c r="C97" i="1"/>
  <c r="D14" i="1"/>
  <c r="C14" i="1"/>
  <c r="D20" i="1"/>
  <c r="C20" i="1"/>
  <c r="H31" i="1"/>
  <c r="G31" i="1"/>
  <c r="S31" i="1"/>
  <c r="C32" i="1"/>
  <c r="T38" i="1"/>
  <c r="Z44" i="1"/>
  <c r="AA44" i="1"/>
  <c r="AB44" i="1"/>
  <c r="V51" i="1"/>
  <c r="U51" i="1"/>
  <c r="J56" i="1"/>
  <c r="U56" i="1"/>
  <c r="D67" i="1"/>
  <c r="C67" i="1"/>
  <c r="E67" i="1"/>
  <c r="S83" i="1"/>
  <c r="H83" i="1"/>
  <c r="G83" i="1"/>
  <c r="I83" i="1"/>
  <c r="AB43" i="1"/>
  <c r="Y43" i="1"/>
  <c r="X43" i="1"/>
  <c r="G51" i="1"/>
  <c r="S71" i="1"/>
  <c r="G71" i="1"/>
  <c r="I71" i="1"/>
  <c r="H71" i="1"/>
  <c r="H76" i="1"/>
  <c r="I76" i="1"/>
  <c r="T76" i="1"/>
  <c r="S76" i="1"/>
  <c r="G76" i="1"/>
  <c r="J94" i="1"/>
  <c r="U94" i="1"/>
  <c r="V94" i="1"/>
  <c r="Z43" i="1"/>
  <c r="V45" i="1"/>
  <c r="U45" i="1"/>
  <c r="E49" i="1"/>
  <c r="D49" i="1"/>
  <c r="X57" i="1"/>
  <c r="AB57" i="1"/>
  <c r="J81" i="1"/>
  <c r="V81" i="1"/>
  <c r="U81" i="1"/>
  <c r="T83" i="1"/>
  <c r="E86" i="1"/>
  <c r="C86" i="1"/>
  <c r="D86" i="1"/>
  <c r="AA43" i="1"/>
  <c r="J51" i="1"/>
  <c r="E52" i="1"/>
  <c r="D52" i="1"/>
  <c r="C52" i="1"/>
  <c r="W54" i="1"/>
  <c r="E58" i="1"/>
  <c r="D58" i="1"/>
  <c r="C58" i="1"/>
  <c r="E63" i="1"/>
  <c r="D63" i="1"/>
  <c r="E74" i="1"/>
  <c r="C74" i="1"/>
  <c r="D74" i="1"/>
  <c r="Y7" i="2"/>
  <c r="Y10" i="2"/>
  <c r="T59" i="1"/>
  <c r="I59" i="1"/>
  <c r="H59" i="1"/>
  <c r="G59" i="1"/>
  <c r="S59" i="1"/>
  <c r="C63" i="1"/>
  <c r="S95" i="1"/>
  <c r="H95" i="1"/>
  <c r="G95" i="1"/>
  <c r="T95" i="1"/>
  <c r="I95" i="1"/>
  <c r="E98" i="1"/>
  <c r="C98" i="1"/>
  <c r="S101" i="1"/>
  <c r="H101" i="1"/>
  <c r="I101" i="1"/>
  <c r="G101" i="1"/>
  <c r="T101" i="1"/>
  <c r="Z59" i="1"/>
  <c r="AB59" i="1"/>
  <c r="AA59" i="1"/>
  <c r="Y59" i="1"/>
  <c r="E61" i="1"/>
  <c r="D61" i="1"/>
  <c r="J82" i="1"/>
  <c r="U82" i="1"/>
  <c r="V82" i="1"/>
  <c r="W44" i="1"/>
  <c r="E46" i="1"/>
  <c r="D46" i="1"/>
  <c r="C46" i="1"/>
  <c r="D54" i="1"/>
  <c r="C54" i="1"/>
  <c r="C61" i="1"/>
  <c r="T62" i="1"/>
  <c r="H62" i="1"/>
  <c r="S62" i="1"/>
  <c r="I62" i="1"/>
  <c r="X54" i="1"/>
  <c r="AB54" i="1"/>
  <c r="AA54" i="1"/>
  <c r="E55" i="1"/>
  <c r="D55" i="1"/>
  <c r="V62" i="1"/>
  <c r="J62" i="1"/>
  <c r="U62" i="1"/>
  <c r="C70" i="1"/>
  <c r="E70" i="1"/>
  <c r="D70" i="1"/>
  <c r="J75" i="1"/>
  <c r="V75" i="1"/>
  <c r="U75" i="1"/>
  <c r="I93" i="1"/>
  <c r="H93" i="1"/>
  <c r="G93" i="1"/>
  <c r="T93" i="1"/>
  <c r="S93" i="1"/>
  <c r="E99" i="1"/>
  <c r="D99" i="1"/>
  <c r="J44" i="1"/>
  <c r="U44" i="1"/>
  <c r="Y44" i="1"/>
  <c r="T47" i="1"/>
  <c r="I47" i="1"/>
  <c r="H47" i="1"/>
  <c r="G47" i="1"/>
  <c r="S47" i="1"/>
  <c r="C55" i="1"/>
  <c r="T56" i="1"/>
  <c r="S56" i="1"/>
  <c r="I56" i="1"/>
  <c r="H56" i="1"/>
  <c r="W57" i="1"/>
  <c r="E62" i="1"/>
  <c r="V80" i="1"/>
  <c r="U80" i="1"/>
  <c r="E85" i="1"/>
  <c r="D85" i="1"/>
  <c r="C85" i="1"/>
  <c r="E88" i="1"/>
  <c r="D88" i="1"/>
  <c r="C88" i="1"/>
  <c r="J93" i="1"/>
  <c r="V93" i="1"/>
  <c r="U93" i="1"/>
  <c r="C99" i="1"/>
  <c r="Y14" i="2"/>
  <c r="Y17" i="2"/>
  <c r="Y23" i="2"/>
  <c r="Y20" i="2"/>
  <c r="Y19" i="2"/>
  <c r="Y21" i="2"/>
  <c r="I64" i="1"/>
  <c r="E65" i="1"/>
  <c r="C65" i="1"/>
  <c r="W66" i="1"/>
  <c r="J101" i="1"/>
  <c r="U101" i="1"/>
  <c r="G66" i="2"/>
  <c r="T25" i="3"/>
  <c r="Q42" i="3" s="1"/>
  <c r="R25" i="3"/>
  <c r="Q40" i="3" s="1"/>
  <c r="D64" i="1"/>
  <c r="H64" i="1" s="1"/>
  <c r="D65" i="1"/>
  <c r="S66" i="1"/>
  <c r="G66" i="1"/>
  <c r="X66" i="1"/>
  <c r="I69" i="1"/>
  <c r="H69" i="1"/>
  <c r="T69" i="1"/>
  <c r="G69" i="1"/>
  <c r="AB71" i="1"/>
  <c r="Z71" i="1"/>
  <c r="Y71" i="1"/>
  <c r="E73" i="1"/>
  <c r="D73" i="1"/>
  <c r="C73" i="1"/>
  <c r="S77" i="1"/>
  <c r="H77" i="1"/>
  <c r="G77" i="1"/>
  <c r="E79" i="1"/>
  <c r="D79" i="1"/>
  <c r="C79" i="1"/>
  <c r="E64" i="1"/>
  <c r="E68" i="1"/>
  <c r="C68" i="1"/>
  <c r="AA81" i="1"/>
  <c r="Z81" i="1"/>
  <c r="Y81" i="1"/>
  <c r="X81" i="1"/>
  <c r="AB81" i="1"/>
  <c r="E92" i="1"/>
  <c r="C92" i="1"/>
  <c r="AB94" i="1"/>
  <c r="AA94" i="1"/>
  <c r="Z94" i="1"/>
  <c r="X94" i="1"/>
  <c r="W94" i="1"/>
  <c r="Y15" i="2"/>
  <c r="G64" i="1"/>
  <c r="AB66" i="1"/>
  <c r="Y66" i="1"/>
  <c r="AA66" i="1"/>
  <c r="V68" i="1"/>
  <c r="U68" i="1"/>
  <c r="AB76" i="1"/>
  <c r="AA76" i="1"/>
  <c r="Z76" i="1"/>
  <c r="X76" i="1"/>
  <c r="W76" i="1"/>
  <c r="I81" i="1"/>
  <c r="H81" i="1"/>
  <c r="G81" i="1"/>
  <c r="T81" i="1"/>
  <c r="D92" i="1"/>
  <c r="C94" i="1"/>
  <c r="V101" i="1"/>
  <c r="V104" i="1"/>
  <c r="J104" i="1"/>
  <c r="Y24" i="2"/>
  <c r="S64" i="1"/>
  <c r="T77" i="1"/>
  <c r="S81" i="1"/>
  <c r="T35" i="3"/>
  <c r="S42" i="3" s="1"/>
  <c r="S35" i="3"/>
  <c r="R35" i="3"/>
  <c r="H45" i="1"/>
  <c r="H51" i="1"/>
  <c r="H57" i="1"/>
  <c r="T64" i="1"/>
  <c r="S69" i="1"/>
  <c r="W71" i="1"/>
  <c r="AA75" i="1"/>
  <c r="Z75" i="1"/>
  <c r="Y75" i="1"/>
  <c r="X75" i="1"/>
  <c r="AB75" i="1"/>
  <c r="W81" i="1"/>
  <c r="S89" i="1"/>
  <c r="H89" i="1"/>
  <c r="G89" i="1"/>
  <c r="E91" i="1"/>
  <c r="D91" i="1"/>
  <c r="C91" i="1"/>
  <c r="U104" i="1"/>
  <c r="U69" i="1"/>
  <c r="X71" i="1"/>
  <c r="C75" i="1"/>
  <c r="E80" i="1"/>
  <c r="C80" i="1"/>
  <c r="AB82" i="1"/>
  <c r="AA82" i="1"/>
  <c r="Z82" i="1"/>
  <c r="X82" i="1"/>
  <c r="W82" i="1"/>
  <c r="AA93" i="1"/>
  <c r="Z93" i="1"/>
  <c r="Y93" i="1"/>
  <c r="X93" i="1"/>
  <c r="AB93" i="1"/>
  <c r="Y94" i="1"/>
  <c r="AA69" i="1"/>
  <c r="Y69" i="1"/>
  <c r="X69" i="1"/>
  <c r="Z69" i="1"/>
  <c r="Z72" i="1"/>
  <c r="Z78" i="1"/>
  <c r="Z84" i="1"/>
  <c r="Z90" i="1"/>
  <c r="Z96" i="1"/>
  <c r="Y9" i="2"/>
  <c r="Y6" i="2"/>
  <c r="Y5" i="2"/>
  <c r="U71" i="1"/>
  <c r="U77" i="1"/>
  <c r="U83" i="1"/>
  <c r="U89" i="1"/>
  <c r="U95" i="1"/>
  <c r="AB101" i="1"/>
  <c r="Z101" i="1"/>
  <c r="X101" i="1"/>
  <c r="B30" i="2"/>
  <c r="B38" i="2" s="1"/>
  <c r="B31" i="2"/>
  <c r="B39" i="2" s="1"/>
  <c r="AB77" i="1"/>
  <c r="Z77" i="1"/>
  <c r="AA77" i="1"/>
  <c r="AB83" i="1"/>
  <c r="Z83" i="1"/>
  <c r="AA83" i="1"/>
  <c r="AB89" i="1"/>
  <c r="Z89" i="1"/>
  <c r="AA89" i="1"/>
  <c r="AB95" i="1"/>
  <c r="Z95" i="1"/>
  <c r="AA95" i="1"/>
  <c r="Y16" i="2"/>
  <c r="Y13" i="2"/>
  <c r="Y12" i="2"/>
  <c r="W72" i="1"/>
  <c r="W78" i="1"/>
  <c r="W84" i="1"/>
  <c r="W90" i="1"/>
  <c r="W96" i="1"/>
  <c r="AB102" i="1"/>
  <c r="Z102" i="1"/>
  <c r="AA102" i="1"/>
  <c r="B37" i="2"/>
  <c r="R29" i="3"/>
  <c r="X96" i="1"/>
  <c r="E103" i="1"/>
  <c r="D103" i="1"/>
  <c r="C103" i="1"/>
  <c r="E104" i="1"/>
  <c r="C104" i="1"/>
  <c r="Y8" i="2"/>
  <c r="S31" i="3"/>
  <c r="S36" i="3"/>
  <c r="S72" i="1"/>
  <c r="S78" i="1"/>
  <c r="S84" i="1"/>
  <c r="S90" i="1"/>
  <c r="S96" i="1"/>
  <c r="S102" i="1"/>
  <c r="R28" i="3"/>
  <c r="R40" i="3" s="1"/>
  <c r="R34" i="3"/>
  <c r="S40" i="3" s="1"/>
  <c r="V61" i="1" l="1"/>
  <c r="U61" i="1"/>
  <c r="J61" i="1"/>
  <c r="X34" i="1"/>
  <c r="AB34" i="1"/>
  <c r="Y34" i="1"/>
  <c r="W34" i="1"/>
  <c r="AA34" i="1"/>
  <c r="Z34" i="1"/>
  <c r="H41" i="1"/>
  <c r="G41" i="1"/>
  <c r="S41" i="1"/>
  <c r="T41" i="1"/>
  <c r="I41" i="1"/>
  <c r="Y29" i="1"/>
  <c r="X29" i="1"/>
  <c r="W29" i="1"/>
  <c r="AA29" i="1"/>
  <c r="Z29" i="1"/>
  <c r="AB29" i="1"/>
  <c r="G26" i="1"/>
  <c r="T26" i="1"/>
  <c r="S26" i="1"/>
  <c r="I26" i="1"/>
  <c r="H26" i="1"/>
  <c r="H25" i="1"/>
  <c r="G25" i="1"/>
  <c r="I25" i="1"/>
  <c r="T25" i="1"/>
  <c r="S25" i="1"/>
  <c r="L25" i="1"/>
  <c r="G22" i="1"/>
  <c r="T22" i="1"/>
  <c r="S22" i="1"/>
  <c r="H22" i="1"/>
  <c r="I22" i="1"/>
  <c r="V73" i="1"/>
  <c r="U73" i="1"/>
  <c r="J73" i="1"/>
  <c r="J88" i="1"/>
  <c r="U88" i="1"/>
  <c r="V88" i="1"/>
  <c r="AB61" i="1"/>
  <c r="Y61" i="1"/>
  <c r="X61" i="1"/>
  <c r="Z61" i="1"/>
  <c r="W61" i="1"/>
  <c r="AA61" i="1"/>
  <c r="Y98" i="1"/>
  <c r="X98" i="1"/>
  <c r="W98" i="1"/>
  <c r="AB98" i="1"/>
  <c r="Z98" i="1"/>
  <c r="AA98" i="1"/>
  <c r="G52" i="1"/>
  <c r="S52" i="1"/>
  <c r="T52" i="1"/>
  <c r="I52" i="1"/>
  <c r="H52" i="1"/>
  <c r="J50" i="1"/>
  <c r="U50" i="1"/>
  <c r="V50" i="1"/>
  <c r="J38" i="1"/>
  <c r="V38" i="1"/>
  <c r="U38" i="1"/>
  <c r="H38" i="1"/>
  <c r="J39" i="1"/>
  <c r="V39" i="1"/>
  <c r="U39" i="1"/>
  <c r="H39" i="1"/>
  <c r="J53" i="1"/>
  <c r="V53" i="1"/>
  <c r="U53" i="1"/>
  <c r="L16" i="1"/>
  <c r="G16" i="1"/>
  <c r="T16" i="1"/>
  <c r="S16" i="1"/>
  <c r="H16" i="1"/>
  <c r="I16" i="1"/>
  <c r="V25" i="1"/>
  <c r="J25" i="1"/>
  <c r="U25" i="1"/>
  <c r="V22" i="1"/>
  <c r="U22" i="1"/>
  <c r="J22" i="1"/>
  <c r="L88" i="1"/>
  <c r="H88" i="1"/>
  <c r="I88" i="1"/>
  <c r="G88" i="1"/>
  <c r="T88" i="1"/>
  <c r="S88" i="1"/>
  <c r="W73" i="1"/>
  <c r="AB73" i="1"/>
  <c r="Y73" i="1"/>
  <c r="X73" i="1"/>
  <c r="AA73" i="1"/>
  <c r="Z73" i="1"/>
  <c r="L55" i="1"/>
  <c r="G55" i="1"/>
  <c r="T55" i="1"/>
  <c r="S55" i="1"/>
  <c r="H55" i="1"/>
  <c r="I55" i="1"/>
  <c r="X25" i="1"/>
  <c r="W25" i="1"/>
  <c r="AB25" i="1"/>
  <c r="AA25" i="1"/>
  <c r="Z25" i="1"/>
  <c r="Y25" i="1"/>
  <c r="V91" i="1"/>
  <c r="U91" i="1"/>
  <c r="J91" i="1"/>
  <c r="Y68" i="1"/>
  <c r="W68" i="1"/>
  <c r="Z68" i="1"/>
  <c r="AA68" i="1"/>
  <c r="X68" i="1"/>
  <c r="AB68" i="1"/>
  <c r="J64" i="1"/>
  <c r="U64" i="1"/>
  <c r="V64" i="1"/>
  <c r="G85" i="1"/>
  <c r="T85" i="1"/>
  <c r="S85" i="1"/>
  <c r="H85" i="1"/>
  <c r="I85" i="1"/>
  <c r="H54" i="1"/>
  <c r="G54" i="1"/>
  <c r="T54" i="1"/>
  <c r="S54" i="1"/>
  <c r="I54" i="1"/>
  <c r="AB52" i="1"/>
  <c r="Y52" i="1"/>
  <c r="X52" i="1"/>
  <c r="W52" i="1"/>
  <c r="AA52" i="1"/>
  <c r="Z52" i="1"/>
  <c r="T20" i="1"/>
  <c r="S20" i="1"/>
  <c r="L20" i="1"/>
  <c r="I20" i="1"/>
  <c r="H20" i="1"/>
  <c r="G20" i="1"/>
  <c r="T50" i="1"/>
  <c r="S50" i="1"/>
  <c r="H50" i="1"/>
  <c r="I50" i="1"/>
  <c r="G50" i="1"/>
  <c r="T36" i="1"/>
  <c r="H36" i="1"/>
  <c r="G36" i="1"/>
  <c r="M36" i="1" s="1"/>
  <c r="S36" i="1"/>
  <c r="I36" i="1"/>
  <c r="J11" i="1"/>
  <c r="V11" i="1"/>
  <c r="U11" i="1"/>
  <c r="T53" i="1"/>
  <c r="I53" i="1"/>
  <c r="H53" i="1"/>
  <c r="G53" i="1"/>
  <c r="S53" i="1"/>
  <c r="L53" i="1"/>
  <c r="J18" i="1"/>
  <c r="V18" i="1"/>
  <c r="U18" i="1"/>
  <c r="AB16" i="1"/>
  <c r="Y16" i="1"/>
  <c r="X16" i="1"/>
  <c r="W16" i="1"/>
  <c r="Z16" i="1"/>
  <c r="AA16" i="1"/>
  <c r="H35" i="1"/>
  <c r="G35" i="1"/>
  <c r="S35" i="1"/>
  <c r="I35" i="1"/>
  <c r="T35" i="1"/>
  <c r="AF7" i="1"/>
  <c r="AE8" i="1"/>
  <c r="AB58" i="1"/>
  <c r="Y58" i="1"/>
  <c r="X58" i="1"/>
  <c r="W58" i="1"/>
  <c r="AA58" i="1"/>
  <c r="Z58" i="1"/>
  <c r="X28" i="1"/>
  <c r="Y28" i="1"/>
  <c r="W28" i="1"/>
  <c r="AB28" i="1"/>
  <c r="AA28" i="1"/>
  <c r="Z28" i="1"/>
  <c r="T42" i="1"/>
  <c r="H42" i="1"/>
  <c r="G42" i="1"/>
  <c r="S42" i="1"/>
  <c r="I42" i="1"/>
  <c r="Z50" i="1"/>
  <c r="AA50" i="1"/>
  <c r="AB50" i="1"/>
  <c r="W50" i="1"/>
  <c r="X50" i="1"/>
  <c r="Y50" i="1"/>
  <c r="Z53" i="1"/>
  <c r="AB53" i="1"/>
  <c r="AA53" i="1"/>
  <c r="Y53" i="1"/>
  <c r="X53" i="1"/>
  <c r="W53" i="1"/>
  <c r="Y104" i="1"/>
  <c r="X104" i="1"/>
  <c r="W104" i="1"/>
  <c r="AB104" i="1"/>
  <c r="AA104" i="1"/>
  <c r="Z104" i="1"/>
  <c r="G103" i="1"/>
  <c r="T103" i="1"/>
  <c r="I103" i="1"/>
  <c r="S103" i="1"/>
  <c r="H103" i="1"/>
  <c r="W91" i="1"/>
  <c r="AB91" i="1"/>
  <c r="Z91" i="1"/>
  <c r="Y91" i="1"/>
  <c r="AA91" i="1"/>
  <c r="X91" i="1"/>
  <c r="AA64" i="1"/>
  <c r="Z64" i="1"/>
  <c r="X64" i="1"/>
  <c r="W64" i="1"/>
  <c r="AB64" i="1"/>
  <c r="Y64" i="1"/>
  <c r="K99" i="1"/>
  <c r="K93" i="1"/>
  <c r="K87" i="1"/>
  <c r="K81" i="1"/>
  <c r="K75" i="1"/>
  <c r="K69" i="1"/>
  <c r="K100" i="1"/>
  <c r="K94" i="1"/>
  <c r="K88" i="1"/>
  <c r="K82" i="1"/>
  <c r="K76" i="1"/>
  <c r="K70" i="1"/>
  <c r="K64" i="1"/>
  <c r="K101" i="1"/>
  <c r="K98" i="1"/>
  <c r="K92" i="1"/>
  <c r="K86" i="1"/>
  <c r="K80" i="1"/>
  <c r="K74" i="1"/>
  <c r="K66" i="1"/>
  <c r="K63" i="1"/>
  <c r="K104" i="1"/>
  <c r="K95" i="1"/>
  <c r="K89" i="1"/>
  <c r="K83" i="1"/>
  <c r="K77" i="1"/>
  <c r="K71" i="1"/>
  <c r="K85" i="1"/>
  <c r="K67" i="1"/>
  <c r="K60" i="1"/>
  <c r="K54" i="1"/>
  <c r="K48" i="1"/>
  <c r="K78" i="1"/>
  <c r="K72" i="1"/>
  <c r="K61" i="1"/>
  <c r="K55" i="1"/>
  <c r="K49" i="1"/>
  <c r="K96" i="1"/>
  <c r="K102" i="1"/>
  <c r="K62" i="1"/>
  <c r="K57" i="1"/>
  <c r="K51" i="1"/>
  <c r="K45" i="1"/>
  <c r="K97" i="1"/>
  <c r="K90" i="1"/>
  <c r="K53" i="1"/>
  <c r="K65" i="1"/>
  <c r="K59" i="1"/>
  <c r="K58" i="1"/>
  <c r="K52" i="1"/>
  <c r="K38" i="1"/>
  <c r="K32" i="1"/>
  <c r="K79" i="1"/>
  <c r="K68" i="1"/>
  <c r="K43" i="1"/>
  <c r="K42" i="1"/>
  <c r="K41" i="1"/>
  <c r="K40" i="1"/>
  <c r="K39" i="1"/>
  <c r="K37" i="1"/>
  <c r="M37" i="1" s="1"/>
  <c r="K36" i="1"/>
  <c r="K35" i="1"/>
  <c r="K34" i="1"/>
  <c r="K33" i="1"/>
  <c r="K31" i="1"/>
  <c r="M31" i="1" s="1"/>
  <c r="K23" i="1"/>
  <c r="K17" i="1"/>
  <c r="M17" i="1" s="1"/>
  <c r="K91" i="1"/>
  <c r="K84" i="1"/>
  <c r="K4" i="1" s="1"/>
  <c r="K103" i="1"/>
  <c r="K56" i="1"/>
  <c r="K44" i="1"/>
  <c r="K73" i="1"/>
  <c r="K50" i="1"/>
  <c r="K29" i="1"/>
  <c r="K11" i="1"/>
  <c r="K5" i="1"/>
  <c r="K47" i="1"/>
  <c r="K18" i="1"/>
  <c r="K10" i="1"/>
  <c r="K12" i="1"/>
  <c r="K7" i="1"/>
  <c r="K6" i="1"/>
  <c r="M6" i="1" s="1"/>
  <c r="K9" i="1"/>
  <c r="K8" i="1"/>
  <c r="M8" i="1" s="1"/>
  <c r="K28" i="1"/>
  <c r="K24" i="1"/>
  <c r="M24" i="1" s="1"/>
  <c r="K20" i="1"/>
  <c r="K14" i="1"/>
  <c r="K21" i="1"/>
  <c r="K15" i="1"/>
  <c r="K27" i="1"/>
  <c r="K25" i="1"/>
  <c r="K46" i="1"/>
  <c r="K19" i="1"/>
  <c r="K22" i="1"/>
  <c r="K30" i="1"/>
  <c r="K13" i="1"/>
  <c r="K16" i="1"/>
  <c r="K26" i="1"/>
  <c r="V85" i="1"/>
  <c r="U85" i="1"/>
  <c r="J85" i="1"/>
  <c r="V55" i="1"/>
  <c r="U55" i="1"/>
  <c r="J55" i="1"/>
  <c r="J54" i="1"/>
  <c r="V54" i="1"/>
  <c r="U54" i="1"/>
  <c r="V74" i="1"/>
  <c r="U74" i="1"/>
  <c r="J74" i="1"/>
  <c r="V49" i="1"/>
  <c r="J49" i="1"/>
  <c r="G49" i="1"/>
  <c r="U49" i="1"/>
  <c r="H49" i="1"/>
  <c r="U20" i="1"/>
  <c r="V20" i="1"/>
  <c r="J20" i="1"/>
  <c r="M33" i="1"/>
  <c r="J100" i="1"/>
  <c r="V100" i="1"/>
  <c r="U100" i="1"/>
  <c r="G34" i="1"/>
  <c r="Y18" i="1"/>
  <c r="X18" i="1"/>
  <c r="AB18" i="1"/>
  <c r="Z18" i="1"/>
  <c r="W18" i="1"/>
  <c r="AA18" i="1"/>
  <c r="V26" i="1"/>
  <c r="J26" i="1"/>
  <c r="U26" i="1"/>
  <c r="X48" i="1"/>
  <c r="AB48" i="1"/>
  <c r="AA48" i="1"/>
  <c r="W48" i="1"/>
  <c r="Y48" i="1"/>
  <c r="Z48" i="1"/>
  <c r="V35" i="1"/>
  <c r="J35" i="1"/>
  <c r="U35" i="1"/>
  <c r="J60" i="1"/>
  <c r="V60" i="1"/>
  <c r="U60" i="1"/>
  <c r="AA99" i="1"/>
  <c r="Z99" i="1"/>
  <c r="Y99" i="1"/>
  <c r="X99" i="1"/>
  <c r="AB99" i="1"/>
  <c r="W99" i="1"/>
  <c r="AB88" i="1"/>
  <c r="AA88" i="1"/>
  <c r="Z88" i="1"/>
  <c r="X88" i="1"/>
  <c r="W88" i="1"/>
  <c r="Y88" i="1"/>
  <c r="V103" i="1"/>
  <c r="U103" i="1"/>
  <c r="J103" i="1"/>
  <c r="G79" i="1"/>
  <c r="T79" i="1"/>
  <c r="S79" i="1"/>
  <c r="H79" i="1"/>
  <c r="I79" i="1"/>
  <c r="W85" i="1"/>
  <c r="AB85" i="1"/>
  <c r="Z85" i="1"/>
  <c r="Y85" i="1"/>
  <c r="AA85" i="1"/>
  <c r="X85" i="1"/>
  <c r="AB55" i="1"/>
  <c r="Y55" i="1"/>
  <c r="X55" i="1"/>
  <c r="AA55" i="1"/>
  <c r="Z55" i="1"/>
  <c r="W55" i="1"/>
  <c r="G46" i="1"/>
  <c r="I46" i="1"/>
  <c r="T46" i="1"/>
  <c r="S46" i="1"/>
  <c r="H46" i="1"/>
  <c r="I74" i="1"/>
  <c r="H74" i="1"/>
  <c r="G74" i="1"/>
  <c r="T74" i="1"/>
  <c r="S74" i="1"/>
  <c r="AB49" i="1"/>
  <c r="X49" i="1"/>
  <c r="AA49" i="1"/>
  <c r="Z49" i="1"/>
  <c r="Y49" i="1"/>
  <c r="W49" i="1"/>
  <c r="T14" i="1"/>
  <c r="S14" i="1"/>
  <c r="H14" i="1"/>
  <c r="I14" i="1"/>
  <c r="G14" i="1"/>
  <c r="AB100" i="1"/>
  <c r="AA100" i="1"/>
  <c r="Z100" i="1"/>
  <c r="X100" i="1"/>
  <c r="Y100" i="1"/>
  <c r="W100" i="1"/>
  <c r="AB26" i="1"/>
  <c r="X26" i="1"/>
  <c r="W26" i="1"/>
  <c r="AA26" i="1"/>
  <c r="Z26" i="1"/>
  <c r="Y26" i="1"/>
  <c r="H48" i="1"/>
  <c r="L48" i="1"/>
  <c r="T48" i="1"/>
  <c r="S48" i="1"/>
  <c r="I48" i="1"/>
  <c r="G48" i="1"/>
  <c r="AB35" i="1"/>
  <c r="Y35" i="1"/>
  <c r="X35" i="1"/>
  <c r="W35" i="1"/>
  <c r="AA35" i="1"/>
  <c r="Z35" i="1"/>
  <c r="V13" i="1"/>
  <c r="J13" i="1"/>
  <c r="U13" i="1"/>
  <c r="L28" i="1"/>
  <c r="AB65" i="1"/>
  <c r="Z65" i="1"/>
  <c r="Y65" i="1"/>
  <c r="W65" i="1"/>
  <c r="X65" i="1"/>
  <c r="AA65" i="1"/>
  <c r="V34" i="1"/>
  <c r="J34" i="1"/>
  <c r="U34" i="1"/>
  <c r="AB38" i="1"/>
  <c r="AA38" i="1"/>
  <c r="X38" i="1"/>
  <c r="W38" i="1"/>
  <c r="Z38" i="1"/>
  <c r="Y38" i="1"/>
  <c r="I18" i="1"/>
  <c r="H18" i="1"/>
  <c r="G18" i="1"/>
  <c r="T18" i="1"/>
  <c r="S18" i="1"/>
  <c r="V79" i="1"/>
  <c r="U79" i="1"/>
  <c r="J79" i="1"/>
  <c r="V46" i="1"/>
  <c r="U46" i="1"/>
  <c r="J46" i="1"/>
  <c r="Y74" i="1"/>
  <c r="X74" i="1"/>
  <c r="W74" i="1"/>
  <c r="AB74" i="1"/>
  <c r="AA74" i="1"/>
  <c r="Z74" i="1"/>
  <c r="U14" i="1"/>
  <c r="V14" i="1"/>
  <c r="J14" i="1"/>
  <c r="J32" i="1"/>
  <c r="V32" i="1"/>
  <c r="U32" i="1"/>
  <c r="J33" i="1"/>
  <c r="V33" i="1"/>
  <c r="U33" i="1"/>
  <c r="J27" i="1"/>
  <c r="V27" i="1"/>
  <c r="U27" i="1"/>
  <c r="L100" i="1"/>
  <c r="H100" i="1"/>
  <c r="I100" i="1"/>
  <c r="G100" i="1"/>
  <c r="T100" i="1"/>
  <c r="S100" i="1"/>
  <c r="H34" i="1"/>
  <c r="H11" i="1"/>
  <c r="G11" i="1"/>
  <c r="M11" i="1" s="1"/>
  <c r="S11" i="1"/>
  <c r="T11" i="1"/>
  <c r="I11" i="1"/>
  <c r="J12" i="1"/>
  <c r="V12" i="1"/>
  <c r="U12" i="1"/>
  <c r="G12" i="1"/>
  <c r="E41" i="3"/>
  <c r="AD8" i="1"/>
  <c r="AG7" i="1"/>
  <c r="H70" i="1"/>
  <c r="I70" i="1"/>
  <c r="T70" i="1"/>
  <c r="L70" i="1"/>
  <c r="G70" i="1"/>
  <c r="S70" i="1"/>
  <c r="J65" i="1"/>
  <c r="U65" i="1"/>
  <c r="V65" i="1"/>
  <c r="V52" i="1"/>
  <c r="J52" i="1"/>
  <c r="U52" i="1"/>
  <c r="AB36" i="1"/>
  <c r="Y36" i="1"/>
  <c r="X36" i="1"/>
  <c r="W36" i="1"/>
  <c r="Z36" i="1"/>
  <c r="AA36" i="1"/>
  <c r="V42" i="1"/>
  <c r="J42" i="1"/>
  <c r="U42" i="1"/>
  <c r="S41" i="3"/>
  <c r="L50" i="1" s="1"/>
  <c r="I80" i="1"/>
  <c r="H80" i="1"/>
  <c r="G80" i="1"/>
  <c r="T80" i="1"/>
  <c r="L80" i="1"/>
  <c r="S80" i="1"/>
  <c r="H94" i="1"/>
  <c r="I94" i="1"/>
  <c r="G94" i="1"/>
  <c r="T94" i="1"/>
  <c r="S94" i="1"/>
  <c r="I92" i="1"/>
  <c r="H92" i="1"/>
  <c r="G92" i="1"/>
  <c r="T92" i="1"/>
  <c r="L92" i="1"/>
  <c r="S92" i="1"/>
  <c r="W79" i="1"/>
  <c r="AB79" i="1"/>
  <c r="Z79" i="1"/>
  <c r="Y79" i="1"/>
  <c r="AA79" i="1"/>
  <c r="X79" i="1"/>
  <c r="AB46" i="1"/>
  <c r="Y46" i="1"/>
  <c r="X46" i="1"/>
  <c r="W46" i="1"/>
  <c r="AA46" i="1"/>
  <c r="Z46" i="1"/>
  <c r="V63" i="1"/>
  <c r="U63" i="1"/>
  <c r="J63" i="1"/>
  <c r="V86" i="1"/>
  <c r="U86" i="1"/>
  <c r="J86" i="1"/>
  <c r="G97" i="1"/>
  <c r="T97" i="1"/>
  <c r="S97" i="1"/>
  <c r="L97" i="1"/>
  <c r="H97" i="1"/>
  <c r="I97" i="1"/>
  <c r="AB32" i="1"/>
  <c r="AA32" i="1"/>
  <c r="X32" i="1"/>
  <c r="W32" i="1"/>
  <c r="Y32" i="1"/>
  <c r="Z32" i="1"/>
  <c r="Z33" i="1"/>
  <c r="AB33" i="1"/>
  <c r="X33" i="1"/>
  <c r="W33" i="1"/>
  <c r="AA33" i="1"/>
  <c r="Y33" i="1"/>
  <c r="Z27" i="1"/>
  <c r="X27" i="1"/>
  <c r="W27" i="1"/>
  <c r="AB27" i="1"/>
  <c r="AA27" i="1"/>
  <c r="Y27" i="1"/>
  <c r="H40" i="1"/>
  <c r="L40" i="1"/>
  <c r="G40" i="1"/>
  <c r="M40" i="1" s="1"/>
  <c r="S40" i="1"/>
  <c r="T40" i="1"/>
  <c r="I40" i="1"/>
  <c r="U67" i="1"/>
  <c r="J67" i="1"/>
  <c r="V67" i="1"/>
  <c r="J87" i="1"/>
  <c r="V87" i="1"/>
  <c r="U87" i="1"/>
  <c r="V29" i="1"/>
  <c r="J29" i="1"/>
  <c r="U29" i="1"/>
  <c r="I98" i="1"/>
  <c r="H98" i="1"/>
  <c r="G98" i="1"/>
  <c r="T98" i="1"/>
  <c r="S98" i="1"/>
  <c r="I104" i="1"/>
  <c r="H104" i="1"/>
  <c r="G104" i="1"/>
  <c r="T104" i="1"/>
  <c r="S104" i="1"/>
  <c r="L104" i="1"/>
  <c r="G91" i="1"/>
  <c r="T91" i="1"/>
  <c r="S91" i="1"/>
  <c r="L91" i="1"/>
  <c r="H91" i="1"/>
  <c r="I91" i="1"/>
  <c r="L61" i="1"/>
  <c r="G61" i="1"/>
  <c r="I61" i="1"/>
  <c r="H61" i="1"/>
  <c r="T61" i="1"/>
  <c r="S61" i="1"/>
  <c r="Z39" i="1"/>
  <c r="AB39" i="1"/>
  <c r="X39" i="1"/>
  <c r="W39" i="1"/>
  <c r="Y39" i="1"/>
  <c r="AA39" i="1"/>
  <c r="V16" i="1"/>
  <c r="J16" i="1"/>
  <c r="U16" i="1"/>
  <c r="AB22" i="1"/>
  <c r="AA22" i="1"/>
  <c r="Y22" i="1"/>
  <c r="X22" i="1"/>
  <c r="W22" i="1"/>
  <c r="Z22" i="1"/>
  <c r="W103" i="1"/>
  <c r="AB103" i="1"/>
  <c r="AA103" i="1"/>
  <c r="Z103" i="1"/>
  <c r="Y103" i="1"/>
  <c r="X103" i="1"/>
  <c r="Y80" i="1"/>
  <c r="X80" i="1"/>
  <c r="W80" i="1"/>
  <c r="AB80" i="1"/>
  <c r="Z80" i="1"/>
  <c r="AA80" i="1"/>
  <c r="V92" i="1"/>
  <c r="U92" i="1"/>
  <c r="J92" i="1"/>
  <c r="Y92" i="1"/>
  <c r="X92" i="1"/>
  <c r="W92" i="1"/>
  <c r="AB92" i="1"/>
  <c r="Z92" i="1"/>
  <c r="AA92" i="1"/>
  <c r="I99" i="1"/>
  <c r="H99" i="1"/>
  <c r="L99" i="1"/>
  <c r="G99" i="1"/>
  <c r="T99" i="1"/>
  <c r="S99" i="1"/>
  <c r="AB62" i="1"/>
  <c r="Z62" i="1"/>
  <c r="X62" i="1"/>
  <c r="W62" i="1"/>
  <c r="AA62" i="1"/>
  <c r="Y62" i="1"/>
  <c r="I63" i="1"/>
  <c r="H63" i="1"/>
  <c r="S63" i="1"/>
  <c r="T63" i="1"/>
  <c r="G63" i="1"/>
  <c r="Y63" i="1"/>
  <c r="X63" i="1"/>
  <c r="W63" i="1"/>
  <c r="AA63" i="1"/>
  <c r="Z63" i="1"/>
  <c r="AB63" i="1"/>
  <c r="I86" i="1"/>
  <c r="H86" i="1"/>
  <c r="G86" i="1"/>
  <c r="T86" i="1"/>
  <c r="S86" i="1"/>
  <c r="V97" i="1"/>
  <c r="U97" i="1"/>
  <c r="J97" i="1"/>
  <c r="Y30" i="1"/>
  <c r="X30" i="1"/>
  <c r="W30" i="1"/>
  <c r="AB30" i="1"/>
  <c r="Z30" i="1"/>
  <c r="AA30" i="1"/>
  <c r="M23" i="1"/>
  <c r="G38" i="1"/>
  <c r="V40" i="1"/>
  <c r="U40" i="1"/>
  <c r="J40" i="1"/>
  <c r="V7" i="1"/>
  <c r="J7" i="1"/>
  <c r="U7" i="1"/>
  <c r="J10" i="1"/>
  <c r="V10" i="1"/>
  <c r="U10" i="1"/>
  <c r="L12" i="1"/>
  <c r="J99" i="1"/>
  <c r="V99" i="1"/>
  <c r="U99" i="1"/>
  <c r="G73" i="1"/>
  <c r="T73" i="1"/>
  <c r="L73" i="1"/>
  <c r="H73" i="1"/>
  <c r="S73" i="1"/>
  <c r="I73" i="1"/>
  <c r="AA87" i="1"/>
  <c r="Z87" i="1"/>
  <c r="Y87" i="1"/>
  <c r="X87" i="1"/>
  <c r="AB87" i="1"/>
  <c r="W87" i="1"/>
  <c r="I75" i="1"/>
  <c r="H75" i="1"/>
  <c r="G75" i="1"/>
  <c r="T75" i="1"/>
  <c r="S75" i="1"/>
  <c r="L75" i="1"/>
  <c r="L58" i="1"/>
  <c r="G58" i="1"/>
  <c r="S58" i="1"/>
  <c r="H58" i="1"/>
  <c r="T58" i="1"/>
  <c r="I58" i="1"/>
  <c r="Y86" i="1"/>
  <c r="X86" i="1"/>
  <c r="W86" i="1"/>
  <c r="AB86" i="1"/>
  <c r="Z86" i="1"/>
  <c r="AA86" i="1"/>
  <c r="W67" i="1"/>
  <c r="AB67" i="1"/>
  <c r="Z67" i="1"/>
  <c r="AA67" i="1"/>
  <c r="Y67" i="1"/>
  <c r="X67" i="1"/>
  <c r="H33" i="1"/>
  <c r="W97" i="1"/>
  <c r="AB97" i="1"/>
  <c r="Z97" i="1"/>
  <c r="Y97" i="1"/>
  <c r="AA97" i="1"/>
  <c r="X97" i="1"/>
  <c r="T30" i="1"/>
  <c r="L30" i="1"/>
  <c r="H30" i="1"/>
  <c r="G30" i="1"/>
  <c r="S30" i="1"/>
  <c r="I30" i="1"/>
  <c r="L38" i="1"/>
  <c r="L7" i="1"/>
  <c r="X40" i="1"/>
  <c r="AB40" i="1"/>
  <c r="Y40" i="1"/>
  <c r="W40" i="1"/>
  <c r="Z40" i="1"/>
  <c r="AA40" i="1"/>
  <c r="L10" i="1"/>
  <c r="H10" i="1"/>
  <c r="G10" i="1"/>
  <c r="M10" i="1" s="1"/>
  <c r="S10" i="1"/>
  <c r="I10" i="1"/>
  <c r="T10" i="1"/>
  <c r="X60" i="1"/>
  <c r="AB60" i="1"/>
  <c r="AA60" i="1"/>
  <c r="Z60" i="1"/>
  <c r="Y60" i="1"/>
  <c r="W60" i="1"/>
  <c r="H12" i="1"/>
  <c r="V41" i="1"/>
  <c r="U41" i="1"/>
  <c r="J41" i="1"/>
  <c r="AA70" i="1"/>
  <c r="Z70" i="1"/>
  <c r="X70" i="1"/>
  <c r="Y70" i="1"/>
  <c r="W70" i="1"/>
  <c r="AB70" i="1"/>
  <c r="M39" i="1"/>
  <c r="I68" i="1"/>
  <c r="G68" i="1"/>
  <c r="T68" i="1"/>
  <c r="L68" i="1"/>
  <c r="H68" i="1"/>
  <c r="S68" i="1"/>
  <c r="L65" i="1"/>
  <c r="S65" i="1"/>
  <c r="T65" i="1"/>
  <c r="H65" i="1"/>
  <c r="G65" i="1"/>
  <c r="I65" i="1"/>
  <c r="J70" i="1"/>
  <c r="U70" i="1"/>
  <c r="V70" i="1"/>
  <c r="V58" i="1"/>
  <c r="J58" i="1"/>
  <c r="U58" i="1"/>
  <c r="G67" i="1"/>
  <c r="T67" i="1"/>
  <c r="I67" i="1"/>
  <c r="S67" i="1"/>
  <c r="L67" i="1"/>
  <c r="H67" i="1"/>
  <c r="L32" i="1"/>
  <c r="G32" i="1"/>
  <c r="M32" i="1" s="1"/>
  <c r="S32" i="1"/>
  <c r="T32" i="1"/>
  <c r="H32" i="1"/>
  <c r="I32" i="1"/>
  <c r="G27" i="1"/>
  <c r="I27" i="1"/>
  <c r="H27" i="1"/>
  <c r="T27" i="1"/>
  <c r="S27" i="1"/>
  <c r="L27" i="1"/>
  <c r="I87" i="1"/>
  <c r="H87" i="1"/>
  <c r="L87" i="1"/>
  <c r="G87" i="1"/>
  <c r="T87" i="1"/>
  <c r="S87" i="1"/>
  <c r="L5" i="1"/>
  <c r="H5" i="1"/>
  <c r="G5" i="1"/>
  <c r="S5" i="1"/>
  <c r="T5" i="1"/>
  <c r="I5" i="1"/>
  <c r="H29" i="1"/>
  <c r="G29" i="1"/>
  <c r="S29" i="1"/>
  <c r="I29" i="1"/>
  <c r="L29" i="1"/>
  <c r="T29" i="1"/>
  <c r="V28" i="1"/>
  <c r="J28" i="1"/>
  <c r="U28" i="1"/>
  <c r="H60" i="1"/>
  <c r="L60" i="1"/>
  <c r="I60" i="1"/>
  <c r="G60" i="1"/>
  <c r="T60" i="1"/>
  <c r="S60" i="1"/>
  <c r="G13" i="1"/>
  <c r="S13" i="1"/>
  <c r="L13" i="1"/>
  <c r="I13" i="1"/>
  <c r="H13" i="1"/>
  <c r="T13" i="1"/>
  <c r="M19" i="1"/>
  <c r="AB41" i="1"/>
  <c r="Y41" i="1"/>
  <c r="X41" i="1"/>
  <c r="W41" i="1"/>
  <c r="AA41" i="1"/>
  <c r="Z41" i="1"/>
  <c r="AB42" i="1"/>
  <c r="Y42" i="1"/>
  <c r="X42" i="1"/>
  <c r="W42" i="1"/>
  <c r="AA42" i="1"/>
  <c r="Z42" i="1"/>
  <c r="H28" i="1"/>
  <c r="M28" i="1" s="1"/>
  <c r="M5" i="1" l="1"/>
  <c r="L46" i="1"/>
  <c r="L36" i="1"/>
  <c r="L54" i="1"/>
  <c r="M16" i="1"/>
  <c r="M35" i="1"/>
  <c r="M14" i="1"/>
  <c r="L35" i="1"/>
  <c r="M25" i="1"/>
  <c r="AG8" i="1"/>
  <c r="AD9" i="1"/>
  <c r="M18" i="1"/>
  <c r="L74" i="1"/>
  <c r="M42" i="1"/>
  <c r="L69" i="1"/>
  <c r="L51" i="1"/>
  <c r="L45" i="1"/>
  <c r="L21" i="1"/>
  <c r="L15" i="1"/>
  <c r="L56" i="1"/>
  <c r="L101" i="1"/>
  <c r="L62" i="1"/>
  <c r="L77" i="1"/>
  <c r="L84" i="1"/>
  <c r="L4" i="1" s="1"/>
  <c r="L23" i="1"/>
  <c r="L9" i="1"/>
  <c r="L71" i="1"/>
  <c r="L90" i="1"/>
  <c r="L19" i="1"/>
  <c r="L96" i="1"/>
  <c r="L39" i="1"/>
  <c r="L24" i="1"/>
  <c r="L57" i="1"/>
  <c r="L83" i="1"/>
  <c r="L89" i="1"/>
  <c r="L102" i="1"/>
  <c r="L43" i="1"/>
  <c r="L72" i="1"/>
  <c r="L95" i="1"/>
  <c r="L31" i="1"/>
  <c r="L78" i="1"/>
  <c r="L17" i="1"/>
  <c r="L33" i="1"/>
  <c r="L76" i="1"/>
  <c r="L49" i="1"/>
  <c r="L93" i="1"/>
  <c r="L8" i="1"/>
  <c r="L6" i="1"/>
  <c r="L82" i="1"/>
  <c r="L81" i="1"/>
  <c r="L44" i="1"/>
  <c r="L37" i="1"/>
  <c r="L59" i="1"/>
  <c r="L47" i="1"/>
  <c r="L66" i="1"/>
  <c r="M9" i="1"/>
  <c r="L11" i="1"/>
  <c r="L18" i="1"/>
  <c r="L79" i="1"/>
  <c r="L103" i="1"/>
  <c r="M27" i="1"/>
  <c r="M43" i="1"/>
  <c r="M7" i="1"/>
  <c r="L14" i="1"/>
  <c r="L42" i="1"/>
  <c r="L85" i="1"/>
  <c r="M13" i="1"/>
  <c r="E42" i="3"/>
  <c r="M44" i="1"/>
  <c r="M15" i="1"/>
  <c r="L63" i="1"/>
  <c r="M12" i="1"/>
  <c r="M21" i="1"/>
  <c r="AE9" i="1"/>
  <c r="AF8" i="1"/>
  <c r="M22" i="1"/>
  <c r="M41" i="1"/>
  <c r="L34" i="1"/>
  <c r="M29" i="1"/>
  <c r="M30" i="1"/>
  <c r="M38" i="1"/>
  <c r="L86" i="1"/>
  <c r="L98" i="1"/>
  <c r="M34" i="1"/>
  <c r="L52" i="1"/>
  <c r="L22" i="1"/>
  <c r="M26" i="1"/>
  <c r="L94" i="1"/>
  <c r="M20" i="1"/>
  <c r="L64" i="1"/>
  <c r="L26" i="1"/>
  <c r="L41" i="1"/>
  <c r="AD10" i="1" l="1"/>
  <c r="AG9" i="1"/>
  <c r="E43" i="3"/>
  <c r="M45" i="1"/>
  <c r="AF9" i="1"/>
  <c r="AE10" i="1"/>
  <c r="E44" i="3" l="1"/>
  <c r="M46" i="1"/>
  <c r="AF10" i="1"/>
  <c r="AE11" i="1"/>
  <c r="AD11" i="1"/>
  <c r="AG10" i="1"/>
  <c r="AF11" i="1" l="1"/>
  <c r="AE12" i="1"/>
  <c r="AD12" i="1"/>
  <c r="AG11" i="1"/>
  <c r="E45" i="3"/>
  <c r="M47" i="1"/>
  <c r="AG12" i="1" l="1"/>
  <c r="AD13" i="1"/>
  <c r="E46" i="3"/>
  <c r="M48" i="1"/>
  <c r="AF12" i="1"/>
  <c r="AE13" i="1"/>
  <c r="AF13" i="1" l="1"/>
  <c r="AE14" i="1"/>
  <c r="E47" i="3"/>
  <c r="M49" i="1"/>
  <c r="AG13" i="1"/>
  <c r="AD14" i="1"/>
  <c r="AG14" i="1" l="1"/>
  <c r="AD15" i="1"/>
  <c r="E48" i="3"/>
  <c r="M50" i="1"/>
  <c r="AE15" i="1"/>
  <c r="AF14" i="1"/>
  <c r="AD16" i="1" l="1"/>
  <c r="AG15" i="1"/>
  <c r="AF15" i="1"/>
  <c r="AE16" i="1"/>
  <c r="E49" i="3"/>
  <c r="M51" i="1"/>
  <c r="AE17" i="1" l="1"/>
  <c r="AF16" i="1"/>
  <c r="AD17" i="1"/>
  <c r="AG16" i="1"/>
  <c r="E50" i="3"/>
  <c r="M52" i="1"/>
  <c r="E51" i="3" l="1"/>
  <c r="M53" i="1"/>
  <c r="AD18" i="1"/>
  <c r="AG17" i="1"/>
  <c r="AE18" i="1"/>
  <c r="AF17" i="1"/>
  <c r="AF18" i="1" l="1"/>
  <c r="AE19" i="1"/>
  <c r="AG18" i="1"/>
  <c r="AD19" i="1"/>
  <c r="E52" i="3"/>
  <c r="M54" i="1"/>
  <c r="AG19" i="1" l="1"/>
  <c r="AD20" i="1"/>
  <c r="E53" i="3"/>
  <c r="M55" i="1"/>
  <c r="AF19" i="1"/>
  <c r="AE20" i="1"/>
  <c r="E54" i="3" l="1"/>
  <c r="M56" i="1"/>
  <c r="AG20" i="1"/>
  <c r="AD21" i="1"/>
  <c r="AE21" i="1"/>
  <c r="AF20" i="1"/>
  <c r="AD22" i="1" l="1"/>
  <c r="AG21" i="1"/>
  <c r="AF21" i="1"/>
  <c r="AE22" i="1"/>
  <c r="E55" i="3"/>
  <c r="M57" i="1"/>
  <c r="M58" i="1" l="1"/>
  <c r="E56" i="3"/>
  <c r="AE23" i="1"/>
  <c r="AF22" i="1"/>
  <c r="AD23" i="1"/>
  <c r="AG22" i="1"/>
  <c r="AG23" i="1" l="1"/>
  <c r="AD24" i="1"/>
  <c r="AF23" i="1"/>
  <c r="AE24" i="1"/>
  <c r="E57" i="3"/>
  <c r="M59" i="1"/>
  <c r="AE25" i="1" l="1"/>
  <c r="AF24" i="1"/>
  <c r="AG24" i="1"/>
  <c r="AD25" i="1"/>
  <c r="E58" i="3"/>
  <c r="M60" i="1"/>
  <c r="E59" i="3" l="1"/>
  <c r="M61" i="1"/>
  <c r="AD26" i="1"/>
  <c r="AG25" i="1"/>
  <c r="AE26" i="1"/>
  <c r="AF25" i="1"/>
  <c r="AD27" i="1" l="1"/>
  <c r="AG26" i="1"/>
  <c r="AE27" i="1"/>
  <c r="AF26" i="1"/>
  <c r="E60" i="3"/>
  <c r="M62" i="1"/>
  <c r="AE28" i="1" l="1"/>
  <c r="AF27" i="1"/>
  <c r="E61" i="3"/>
  <c r="M63" i="1"/>
  <c r="AD28" i="1"/>
  <c r="AG27" i="1"/>
  <c r="E62" i="3" l="1"/>
  <c r="M64" i="1"/>
  <c r="AD29" i="1"/>
  <c r="AG28" i="1"/>
  <c r="AE29" i="1"/>
  <c r="AF28" i="1"/>
  <c r="AD30" i="1" l="1"/>
  <c r="AG29" i="1"/>
  <c r="AF29" i="1"/>
  <c r="AE30" i="1"/>
  <c r="E63" i="3"/>
  <c r="M65" i="1"/>
  <c r="AE31" i="1" l="1"/>
  <c r="AF30" i="1"/>
  <c r="E64" i="3"/>
  <c r="M66" i="1"/>
  <c r="AG30" i="1"/>
  <c r="AD31" i="1"/>
  <c r="AF31" i="1" l="1"/>
  <c r="AE32" i="1"/>
  <c r="AD32" i="1"/>
  <c r="AG31" i="1"/>
  <c r="E65" i="3"/>
  <c r="M67" i="1"/>
  <c r="E66" i="3" l="1"/>
  <c r="M68" i="1"/>
  <c r="AD33" i="1"/>
  <c r="AG32" i="1"/>
  <c r="AF32" i="1"/>
  <c r="AE33" i="1"/>
  <c r="E67" i="3" l="1"/>
  <c r="M69" i="1"/>
  <c r="AF33" i="1"/>
  <c r="AE34" i="1"/>
  <c r="AD34" i="1"/>
  <c r="AG33" i="1"/>
  <c r="M70" i="1" l="1"/>
  <c r="E68" i="3"/>
  <c r="AD35" i="1"/>
  <c r="AG34" i="1"/>
  <c r="AF34" i="1"/>
  <c r="AE35" i="1"/>
  <c r="M71" i="1" l="1"/>
  <c r="E69" i="3"/>
  <c r="AF35" i="1"/>
  <c r="AE36" i="1"/>
  <c r="AD36" i="1"/>
  <c r="AG35" i="1"/>
  <c r="AE37" i="1" l="1"/>
  <c r="AF36" i="1"/>
  <c r="AG36" i="1"/>
  <c r="AD37" i="1"/>
  <c r="E70" i="3"/>
  <c r="M72" i="1"/>
  <c r="E71" i="3" l="1"/>
  <c r="M73" i="1"/>
  <c r="AD38" i="1"/>
  <c r="AG37" i="1"/>
  <c r="AF37" i="1"/>
  <c r="AE38" i="1"/>
  <c r="AF38" i="1" l="1"/>
  <c r="AE39" i="1"/>
  <c r="AD39" i="1"/>
  <c r="AG38" i="1"/>
  <c r="E72" i="3"/>
  <c r="M74" i="1"/>
  <c r="M75" i="1" l="1"/>
  <c r="E73" i="3"/>
  <c r="AD40" i="1"/>
  <c r="AG39" i="1"/>
  <c r="AF39" i="1"/>
  <c r="AE40" i="1"/>
  <c r="M76" i="1" l="1"/>
  <c r="E74" i="3"/>
  <c r="AF40" i="1"/>
  <c r="AE41" i="1"/>
  <c r="AD41" i="1"/>
  <c r="AG40" i="1"/>
  <c r="AD42" i="1" l="1"/>
  <c r="AG41" i="1"/>
  <c r="AE42" i="1"/>
  <c r="AF41" i="1"/>
  <c r="E75" i="3"/>
  <c r="M77" i="1"/>
  <c r="E76" i="3" l="1"/>
  <c r="M78" i="1"/>
  <c r="AF42" i="1"/>
  <c r="AE43" i="1"/>
  <c r="AG42" i="1"/>
  <c r="AD43" i="1"/>
  <c r="AF43" i="1" l="1"/>
  <c r="AE44" i="1"/>
  <c r="AG43" i="1"/>
  <c r="AD44" i="1"/>
  <c r="E77" i="3"/>
  <c r="M79" i="1"/>
  <c r="AE45" i="1" l="1"/>
  <c r="AF44" i="1"/>
  <c r="M80" i="1"/>
  <c r="E78" i="3"/>
  <c r="AG44" i="1"/>
  <c r="AD45" i="1"/>
  <c r="AD46" i="1" l="1"/>
  <c r="AG45" i="1"/>
  <c r="M81" i="1"/>
  <c r="E79" i="3"/>
  <c r="AE46" i="1"/>
  <c r="AF45" i="1"/>
  <c r="AG46" i="1" l="1"/>
  <c r="AD47" i="1"/>
  <c r="AF46" i="1"/>
  <c r="AE47" i="1"/>
  <c r="M82" i="1"/>
  <c r="E80" i="3"/>
  <c r="AE48" i="1" l="1"/>
  <c r="AF47" i="1"/>
  <c r="M83" i="1"/>
  <c r="E81" i="3"/>
  <c r="AG47" i="1"/>
  <c r="AD48" i="1"/>
  <c r="AG48" i="1" l="1"/>
  <c r="AD49" i="1"/>
  <c r="E82" i="3"/>
  <c r="M84" i="1"/>
  <c r="M4" i="1" s="1"/>
  <c r="M2" i="1" s="1"/>
  <c r="AE49" i="1"/>
  <c r="AF48" i="1"/>
  <c r="AF49" i="1" l="1"/>
  <c r="AE50" i="1"/>
  <c r="M85" i="1"/>
  <c r="E83" i="3"/>
  <c r="AG49" i="1"/>
  <c r="AD50" i="1"/>
  <c r="AG50" i="1" l="1"/>
  <c r="AD51" i="1"/>
  <c r="E84" i="3"/>
  <c r="M86" i="1"/>
  <c r="AE51" i="1"/>
  <c r="AF50" i="1"/>
  <c r="AE52" i="1" l="1"/>
  <c r="AF51" i="1"/>
  <c r="M87" i="1"/>
  <c r="E85" i="3"/>
  <c r="AD52" i="1"/>
  <c r="AG51" i="1"/>
  <c r="AD53" i="1" l="1"/>
  <c r="AG52" i="1"/>
  <c r="M88" i="1"/>
  <c r="E86" i="3"/>
  <c r="AF52" i="1"/>
  <c r="AE53" i="1"/>
  <c r="AE54" i="1" l="1"/>
  <c r="AF53" i="1"/>
  <c r="E87" i="3"/>
  <c r="M89" i="1"/>
  <c r="AG53" i="1"/>
  <c r="AD54" i="1"/>
  <c r="AD55" i="1" l="1"/>
  <c r="AG54" i="1"/>
  <c r="E88" i="3"/>
  <c r="M90" i="1"/>
  <c r="AE55" i="1"/>
  <c r="AF54" i="1"/>
  <c r="E89" i="3" l="1"/>
  <c r="M91" i="1"/>
  <c r="AF55" i="1"/>
  <c r="AE56" i="1"/>
  <c r="AG55" i="1"/>
  <c r="AD56" i="1"/>
  <c r="AG56" i="1" l="1"/>
  <c r="AD57" i="1"/>
  <c r="AE57" i="1"/>
  <c r="AF56" i="1"/>
  <c r="M92" i="1"/>
  <c r="E90" i="3"/>
  <c r="M93" i="1" l="1"/>
  <c r="E91" i="3"/>
  <c r="AE58" i="1"/>
  <c r="AF57" i="1"/>
  <c r="AD58" i="1"/>
  <c r="AG57" i="1"/>
  <c r="AG58" i="1" l="1"/>
  <c r="AD59" i="1"/>
  <c r="AF58" i="1"/>
  <c r="AE59" i="1"/>
  <c r="M94" i="1"/>
  <c r="E92" i="3"/>
  <c r="M95" i="1" l="1"/>
  <c r="E93" i="3"/>
  <c r="AE60" i="1"/>
  <c r="AF59" i="1"/>
  <c r="AG59" i="1"/>
  <c r="AD60" i="1"/>
  <c r="AD61" i="1" l="1"/>
  <c r="AG60" i="1"/>
  <c r="AE61" i="1"/>
  <c r="AF61" i="1" s="1"/>
  <c r="AF60" i="1"/>
  <c r="E94" i="3"/>
  <c r="M96" i="1"/>
  <c r="E95" i="3" l="1"/>
  <c r="M97" i="1"/>
  <c r="AG61" i="1"/>
  <c r="E96" i="3" l="1"/>
  <c r="M98" i="1"/>
  <c r="E97" i="3" l="1"/>
  <c r="M99" i="1"/>
  <c r="M100" i="1" l="1"/>
  <c r="E98" i="3"/>
  <c r="E99" i="3" l="1"/>
  <c r="M101" i="1"/>
  <c r="E100" i="3" l="1"/>
  <c r="M102" i="1"/>
  <c r="E101" i="3" l="1"/>
  <c r="M104" i="1" s="1"/>
  <c r="M103" i="1"/>
</calcChain>
</file>

<file path=xl/sharedStrings.xml><?xml version="1.0" encoding="utf-8"?>
<sst xmlns="http://schemas.openxmlformats.org/spreadsheetml/2006/main" count="153" uniqueCount="102">
  <si>
    <t>Encounters</t>
  </si>
  <si>
    <t>Rewards **per day**</t>
  </si>
  <si>
    <t>Rewards **per week**</t>
  </si>
  <si>
    <t>At level 80</t>
  </si>
  <si>
    <t xml:space="preserve">                 Diamonds</t>
  </si>
  <si>
    <t>Level</t>
  </si>
  <si>
    <t>Relics</t>
  </si>
  <si>
    <t>Silver</t>
  </si>
  <si>
    <t>Gold</t>
  </si>
  <si>
    <t>Jade</t>
  </si>
  <si>
    <t>FPs</t>
  </si>
  <si>
    <t>Goods</t>
  </si>
  <si>
    <t>Units</t>
  </si>
  <si>
    <t>Rogues</t>
  </si>
  <si>
    <t>AD Coins</t>
  </si>
  <si>
    <t>AD Gems</t>
  </si>
  <si>
    <t>ROI (Days)</t>
  </si>
  <si>
    <t>Sell to the AD directly?</t>
  </si>
  <si>
    <t>GotSG</t>
  </si>
  <si>
    <t>FotA</t>
  </si>
  <si>
    <t>RF</t>
  </si>
  <si>
    <t>TS</t>
  </si>
  <si>
    <t>SSW</t>
  </si>
  <si>
    <t>TF</t>
  </si>
  <si>
    <t>FoY</t>
  </si>
  <si>
    <t>1-Up</t>
  </si>
  <si>
    <t>Store</t>
  </si>
  <si>
    <t>Reno</t>
  </si>
  <si>
    <t>Day</t>
  </si>
  <si>
    <t>Per Day</t>
  </si>
  <si>
    <t>Per Week</t>
  </si>
  <si>
    <t>Total Diamonds</t>
  </si>
  <si>
    <t>Gate of the Sun.</t>
  </si>
  <si>
    <t>Yes</t>
  </si>
  <si>
    <t>Face of the Anc.</t>
  </si>
  <si>
    <t>Ritual Flame</t>
  </si>
  <si>
    <t>Tribal Square</t>
  </si>
  <si>
    <t>Sacred Sky W.</t>
  </si>
  <si>
    <t>Terrace Farm</t>
  </si>
  <si>
    <t>Fountain of Y.</t>
  </si>
  <si>
    <t>One Up</t>
  </si>
  <si>
    <t>No</t>
  </si>
  <si>
    <t>Store Building</t>
  </si>
  <si>
    <t>Renovation</t>
  </si>
  <si>
    <t>Average value (24h) of stored building</t>
  </si>
  <si>
    <t>(set "Store Building" to "No" above)</t>
  </si>
  <si>
    <t>Coins</t>
  </si>
  <si>
    <t>Gems Min</t>
  </si>
  <si>
    <t>Gems Max</t>
  </si>
  <si>
    <t>ROI Values</t>
  </si>
  <si>
    <t>Week 1</t>
  </si>
  <si>
    <t>Week 2</t>
  </si>
  <si>
    <t>Week 3</t>
  </si>
  <si>
    <t>Week 4</t>
  </si>
  <si>
    <t>Week 5</t>
  </si>
  <si>
    <t>Week 6</t>
  </si>
  <si>
    <t>Week 7</t>
  </si>
  <si>
    <t>Week 8 (48)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</si>
  <si>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</si>
  <si>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</si>
  <si>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</si>
  <si>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</si>
  <si>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</si>
  <si>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</si>
  <si>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</si>
  <si>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</si>
  <si>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</si>
  <si>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</si>
  <si>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</si>
  <si>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</si>
  <si>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</si>
  <si>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foy</t>
  </si>
  <si>
    <t>store</t>
  </si>
  <si>
    <t>tf</t>
  </si>
  <si>
    <t>AI</t>
  </si>
  <si>
    <t>Bio</t>
  </si>
  <si>
    <t>Nano</t>
  </si>
  <si>
    <t>Paper</t>
  </si>
  <si>
    <t>Trans</t>
  </si>
  <si>
    <t>Art</t>
  </si>
  <si>
    <t>Biolight</t>
  </si>
  <si>
    <t>Corals</t>
  </si>
  <si>
    <t>Pearls</t>
  </si>
  <si>
    <t>Plankton</t>
  </si>
  <si>
    <t>Prom</t>
  </si>
  <si>
    <t>Ori</t>
  </si>
  <si>
    <t>Cost (1.9)</t>
  </si>
  <si>
    <t>Cost Acc.</t>
  </si>
  <si>
    <t>Relic</t>
  </si>
  <si>
    <t>Common</t>
  </si>
  <si>
    <t>Uncommon</t>
  </si>
  <si>
    <t>Rare</t>
  </si>
  <si>
    <t>5 Units</t>
  </si>
  <si>
    <t>2BP</t>
  </si>
  <si>
    <t>25G</t>
  </si>
  <si>
    <t>20FP</t>
  </si>
  <si>
    <t>200G</t>
  </si>
  <si>
    <t>10R</t>
  </si>
  <si>
    <t>100FP</t>
  </si>
  <si>
    <t>S Med.</t>
  </si>
  <si>
    <t>Gems min</t>
  </si>
  <si>
    <t>Gems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</si>
</sst>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sz val="11"/>
      <color rgb="FF000000"/>
      <name val="Inconsolata"/>
    </font>
    <font>
      <sz val="10"/>
      <color theme="1"/>
      <name val="Arial"/>
      <family val="2"/>
      <charset val="238"/>
    </font>
    <font>
      <sz val="12"/>
      <color theme="1"/>
      <name val="&quot;Helvetica Neue&quot;"/>
    </font>
    <font>
      <sz val="12"/>
      <color rgb="FF212529"/>
      <name val="-apple-system"/>
    </font>
    <font>
      <sz val="12"/>
      <color rgb="FF21252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9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4" fontId="1" fillId="2" borderId="0" xfId="0" applyNumberFormat="1" applyFont="1" applyFill="1" applyAlignment="1"/>
    <xf numFmtId="4" fontId="1" fillId="2" borderId="0" xfId="0" applyNumberFormat="1" applyFont="1" applyFill="1" applyAlignment="1">
      <alignment horizontal="center"/>
    </xf>
    <xf numFmtId="0" fontId="2" fillId="3" borderId="0" xfId="0" applyFont="1" applyFill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14" fontId="1" fillId="0" borderId="0" xfId="0" applyNumberFormat="1" applyFont="1" applyAlignment="1"/>
    <xf numFmtId="10" fontId="1" fillId="0" borderId="0" xfId="0" applyNumberFormat="1" applyFont="1" applyAlignment="1">
      <alignment horizontal="left"/>
    </xf>
    <xf numFmtId="10" fontId="1" fillId="0" borderId="0" xfId="0" applyNumberFormat="1" applyFont="1"/>
    <xf numFmtId="10" fontId="1" fillId="0" borderId="0" xfId="0" applyNumberFormat="1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cs-CZ" b="0">
                <a:solidFill>
                  <a:srgbClr val="757575"/>
                </a:solidFill>
                <a:latin typeface="+mn-lt"/>
              </a:rPr>
              <a:t>Antique Dealer Coins (Per Day)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Table!$A$5:$A$104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Table!$K$5:$K$104</c:f>
              <c:numCache>
                <c:formatCode>#,##0.00</c:formatCode>
                <c:ptCount val="100"/>
                <c:pt idx="0">
                  <c:v>394.14445714285711</c:v>
                </c:pt>
                <c:pt idx="1">
                  <c:v>427.52708571428576</c:v>
                </c:pt>
                <c:pt idx="2">
                  <c:v>462.26650971428569</c:v>
                </c:pt>
                <c:pt idx="3">
                  <c:v>498.36272914285718</c:v>
                </c:pt>
                <c:pt idx="4">
                  <c:v>535.81574400000011</c:v>
                </c:pt>
                <c:pt idx="5">
                  <c:v>574.70330742857141</c:v>
                </c:pt>
                <c:pt idx="6">
                  <c:v>604.62471771428579</c:v>
                </c:pt>
                <c:pt idx="7">
                  <c:v>645.89337599999999</c:v>
                </c:pt>
                <c:pt idx="8">
                  <c:v>688.52419199999997</c:v>
                </c:pt>
                <c:pt idx="9">
                  <c:v>732.51716571428574</c:v>
                </c:pt>
                <c:pt idx="10">
                  <c:v>772.33893942857139</c:v>
                </c:pt>
                <c:pt idx="11">
                  <c:v>793.6031314285716</c:v>
                </c:pt>
                <c:pt idx="12">
                  <c:v>826.96751999999992</c:v>
                </c:pt>
                <c:pt idx="13">
                  <c:v>860.90465828571439</c:v>
                </c:pt>
                <c:pt idx="14">
                  <c:v>883.31434971428564</c:v>
                </c:pt>
                <c:pt idx="15">
                  <c:v>918.25380000000007</c:v>
                </c:pt>
                <c:pt idx="16">
                  <c:v>953.76599999999996</c:v>
                </c:pt>
                <c:pt idx="17">
                  <c:v>976.81922742857148</c:v>
                </c:pt>
                <c:pt idx="18">
                  <c:v>1013.3208685714286</c:v>
                </c:pt>
                <c:pt idx="19">
                  <c:v>1037.0642914285713</c:v>
                </c:pt>
                <c:pt idx="20">
                  <c:v>1074.0212331428572</c:v>
                </c:pt>
                <c:pt idx="21">
                  <c:v>1098.9889920000001</c:v>
                </c:pt>
                <c:pt idx="22">
                  <c:v>1136.9160685714285</c:v>
                </c:pt>
                <c:pt idx="23">
                  <c:v>1162.033446857143</c:v>
                </c:pt>
                <c:pt idx="24">
                  <c:v>1200.9177874285717</c:v>
                </c:pt>
                <c:pt idx="25">
                  <c:v>1226.1397371428573</c:v>
                </c:pt>
                <c:pt idx="26">
                  <c:v>1252.207944</c:v>
                </c:pt>
                <c:pt idx="27">
                  <c:v>1292.4469337142857</c:v>
                </c:pt>
                <c:pt idx="28">
                  <c:v>1318.593970285714</c:v>
                </c:pt>
                <c:pt idx="29">
                  <c:v>1345.6130057142857</c:v>
                </c:pt>
                <c:pt idx="30">
                  <c:v>1372.287744</c:v>
                </c:pt>
                <c:pt idx="31">
                  <c:v>1413.5167200000001</c:v>
                </c:pt>
                <c:pt idx="32">
                  <c:v>1440.8417005714286</c:v>
                </c:pt>
                <c:pt idx="33">
                  <c:v>1468.4273142857144</c:v>
                </c:pt>
                <c:pt idx="34">
                  <c:v>1496.2735611428573</c:v>
                </c:pt>
                <c:pt idx="35">
                  <c:v>1524.3804411428573</c:v>
                </c:pt>
                <c:pt idx="36">
                  <c:v>1552.0851051428569</c:v>
                </c:pt>
                <c:pt idx="37">
                  <c:v>1580.7068160000001</c:v>
                </c:pt>
                <c:pt idx="38">
                  <c:v>1608.91344</c:v>
                </c:pt>
                <c:pt idx="39">
                  <c:v>1637.2257257142858</c:v>
                </c:pt>
                <c:pt idx="40">
                  <c:v>1666.6151245714286</c:v>
                </c:pt>
                <c:pt idx="41">
                  <c:v>1695.5701302857144</c:v>
                </c:pt>
                <c:pt idx="42">
                  <c:v>1724.7728982857147</c:v>
                </c:pt>
                <c:pt idx="43">
                  <c:v>1753.5155314285719</c:v>
                </c:pt>
                <c:pt idx="44">
                  <c:v>1783.0585851428573</c:v>
                </c:pt>
                <c:pt idx="45">
                  <c:v>1812.9968640000002</c:v>
                </c:pt>
                <c:pt idx="46">
                  <c:v>1826.1507839999999</c:v>
                </c:pt>
                <c:pt idx="47">
                  <c:v>1856.4542708571425</c:v>
                </c:pt>
                <c:pt idx="48">
                  <c:v>1886.271881142857</c:v>
                </c:pt>
                <c:pt idx="49">
                  <c:v>1916.1702171428572</c:v>
                </c:pt>
                <c:pt idx="50">
                  <c:v>1946.4562697142853</c:v>
                </c:pt>
                <c:pt idx="51">
                  <c:v>1960.0799725714282</c:v>
                </c:pt>
                <c:pt idx="52">
                  <c:v>1990.5615154285713</c:v>
                </c:pt>
                <c:pt idx="53">
                  <c:v>2021.433456</c:v>
                </c:pt>
                <c:pt idx="54">
                  <c:v>2035.2920502857141</c:v>
                </c:pt>
                <c:pt idx="55">
                  <c:v>2065.5909839999999</c:v>
                </c:pt>
                <c:pt idx="56">
                  <c:v>2097.0423771428573</c:v>
                </c:pt>
                <c:pt idx="57">
                  <c:v>2110.3636114285714</c:v>
                </c:pt>
                <c:pt idx="58">
                  <c:v>2141.2200102857141</c:v>
                </c:pt>
                <c:pt idx="59">
                  <c:v>2154.6522548571429</c:v>
                </c:pt>
                <c:pt idx="60">
                  <c:v>2185.8390034285717</c:v>
                </c:pt>
                <c:pt idx="61">
                  <c:v>2217.4099817142855</c:v>
                </c:pt>
                <c:pt idx="62">
                  <c:v>2230.8993565714286</c:v>
                </c:pt>
                <c:pt idx="63">
                  <c:v>2262.802025142857</c:v>
                </c:pt>
                <c:pt idx="64">
                  <c:v>2275.6030765714286</c:v>
                </c:pt>
                <c:pt idx="65">
                  <c:v>2307.8309999999997</c:v>
                </c:pt>
                <c:pt idx="66">
                  <c:v>2320.7352857142855</c:v>
                </c:pt>
                <c:pt idx="67">
                  <c:v>2352.4775999999997</c:v>
                </c:pt>
                <c:pt idx="68">
                  <c:v>2365.4851199999998</c:v>
                </c:pt>
                <c:pt idx="69">
                  <c:v>2378.4926399999999</c:v>
                </c:pt>
                <c:pt idx="70">
                  <c:v>2410.6505725714283</c:v>
                </c:pt>
                <c:pt idx="71">
                  <c:v>2423.7613268571431</c:v>
                </c:pt>
                <c:pt idx="72">
                  <c:v>2456.2316434285717</c:v>
                </c:pt>
                <c:pt idx="73">
                  <c:v>2469.4456319999999</c:v>
                </c:pt>
                <c:pt idx="74">
                  <c:v>2481.8358857142857</c:v>
                </c:pt>
                <c:pt idx="75">
                  <c:v>2513.7122811428571</c:v>
                </c:pt>
                <c:pt idx="76">
                  <c:v>2527.2024377142857</c:v>
                </c:pt>
                <c:pt idx="77">
                  <c:v>2539.6894902857143</c:v>
                </c:pt>
                <c:pt idx="78">
                  <c:v>2571.9608571428571</c:v>
                </c:pt>
                <c:pt idx="79">
                  <c:v>2584.5447085714286</c:v>
                </c:pt>
                <c:pt idx="80">
                  <c:v>2597.1285600000001</c:v>
                </c:pt>
                <c:pt idx="81">
                  <c:v>2629.9627371428573</c:v>
                </c:pt>
                <c:pt idx="82">
                  <c:v>2641.8003462857146</c:v>
                </c:pt>
                <c:pt idx="83">
                  <c:v>2654.4809965714289</c:v>
                </c:pt>
                <c:pt idx="84">
                  <c:v>2686.6721828571431</c:v>
                </c:pt>
                <c:pt idx="85">
                  <c:v>2699.4496320000003</c:v>
                </c:pt>
                <c:pt idx="86">
                  <c:v>2711.3776045714289</c:v>
                </c:pt>
                <c:pt idx="87">
                  <c:v>2723.3055771428576</c:v>
                </c:pt>
                <c:pt idx="88">
                  <c:v>2755.9550159999999</c:v>
                </c:pt>
                <c:pt idx="89">
                  <c:v>2767.973352</c:v>
                </c:pt>
                <c:pt idx="90">
                  <c:v>2779.9916880000005</c:v>
                </c:pt>
                <c:pt idx="91">
                  <c:v>2792.0100239999997</c:v>
                </c:pt>
                <c:pt idx="92">
                  <c:v>2824.2489325714291</c:v>
                </c:pt>
                <c:pt idx="93">
                  <c:v>2836.3576319999997</c:v>
                </c:pt>
                <c:pt idx="94">
                  <c:v>2847.4243474285718</c:v>
                </c:pt>
                <c:pt idx="95">
                  <c:v>2859.5330468571433</c:v>
                </c:pt>
                <c:pt idx="96">
                  <c:v>2870.779398857143</c:v>
                </c:pt>
                <c:pt idx="97">
                  <c:v>2882.0257508571426</c:v>
                </c:pt>
                <c:pt idx="98">
                  <c:v>2914.8636857142856</c:v>
                </c:pt>
                <c:pt idx="99">
                  <c:v>2926.0129885714291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84-4A02-B81A-E5B21E87B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841357"/>
        <c:axId val="498230769"/>
      </c:lineChart>
      <c:catAx>
        <c:axId val="11458413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cs-CZ" b="0">
                    <a:solidFill>
                      <a:srgbClr val="000000"/>
                    </a:solidFill>
                    <a:latin typeface="+mn-lt"/>
                  </a:rPr>
                  <a:t>Level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cs-CZ"/>
          </a:p>
        </c:txPr>
        <c:crossAx val="498230769"/>
        <c:crosses val="autoZero"/>
        <c:auto val="1"/>
        <c:lblAlgn val="ctr"/>
        <c:lblOffset val="100"/>
        <c:noMultiLvlLbl val="1"/>
      </c:catAx>
      <c:valAx>
        <c:axId val="4982307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cs-CZ" b="0">
                    <a:solidFill>
                      <a:srgbClr val="000000"/>
                    </a:solidFill>
                    <a:latin typeface="+mn-lt"/>
                  </a:rPr>
                  <a:t>AD Coins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cs-CZ"/>
          </a:p>
        </c:txPr>
        <c:crossAx val="11458413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cs-CZ"/>
        </a:p>
      </c:txPr>
    </c:legend>
    <c:plotVisOnly val="1"/>
    <c:dispBlanksAs val="zero"/>
    <c:showDLblsOverMax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</xdr:colOff>
      <xdr:row>27</xdr:row>
      <xdr:rowOff>95250</xdr:rowOff>
    </xdr:from>
    <xdr:ext cx="4048125" cy="32289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G1005"/>
  <sheetViews>
    <sheetView tabSelected="1" workbookViewId="0">
      <pane ySplit="3" topLeftCell="A4" activePane="bottomLeft" state="frozen"/>
      <selection pane="bottomLeft"/>
    </sheetView>
  </sheetViews>
  <sheetFormatPr defaultColWidth="12.5703125" defaultRowHeight="15.75" customHeight="1"/>
  <cols>
    <col min="1" max="1" width="10.140625" customWidth="1"/>
    <col min="2" max="5" width="7.5703125" customWidth="1"/>
    <col min="6" max="6" width="3.140625" customWidth="1"/>
    <col min="7" max="11" width="10.140625" customWidth="1"/>
    <col min="13" max="14" width="12.140625" customWidth="1"/>
    <col min="19" max="28" width="6.42578125" customWidth="1"/>
  </cols>
  <sheetData>
    <row r="1" spans="1:33">
      <c r="A1" s="1" t="s">
        <v>0</v>
      </c>
      <c r="B1" s="1">
        <v>64</v>
      </c>
      <c r="C1" s="1"/>
      <c r="D1" s="1"/>
      <c r="E1" s="1"/>
      <c r="G1" s="2" t="s">
        <v>1</v>
      </c>
      <c r="K1" s="3"/>
      <c r="L1" s="3"/>
      <c r="S1" s="1" t="s">
        <v>2</v>
      </c>
    </row>
    <row r="2" spans="1:33">
      <c r="M2" s="4" t="str">
        <f ca="1">ROUND(M4/365,2) &amp; " Years"</f>
        <v>3,9 Years</v>
      </c>
      <c r="S2" s="5">
        <v>0.15</v>
      </c>
      <c r="T2" s="5">
        <v>0.15</v>
      </c>
      <c r="U2" s="5">
        <v>0.25</v>
      </c>
      <c r="V2" s="5">
        <v>0.15</v>
      </c>
      <c r="W2" s="5">
        <v>0.2</v>
      </c>
      <c r="X2" s="5">
        <v>0.1</v>
      </c>
      <c r="Y2" s="5">
        <v>0.15</v>
      </c>
      <c r="Z2" s="5">
        <v>0.2</v>
      </c>
      <c r="AA2" s="5">
        <v>0.2</v>
      </c>
      <c r="AB2" s="5">
        <v>0.15</v>
      </c>
      <c r="AD2" s="1" t="s">
        <v>3</v>
      </c>
      <c r="AE2" s="1" t="s">
        <v>4</v>
      </c>
    </row>
    <row r="3" spans="1:3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1" t="s">
        <v>16</v>
      </c>
      <c r="O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D3" s="1" t="s">
        <v>28</v>
      </c>
      <c r="AE3" s="1" t="s">
        <v>29</v>
      </c>
      <c r="AF3" s="1" t="s">
        <v>30</v>
      </c>
      <c r="AG3" s="1" t="s">
        <v>31</v>
      </c>
    </row>
    <row r="4" spans="1:33">
      <c r="A4" s="7">
        <v>80</v>
      </c>
      <c r="B4" s="8">
        <f t="shared" ref="B4:E4" ca="1" si="0">OFFSET(B5, $A$4-1, ,, )</f>
        <v>20.8</v>
      </c>
      <c r="C4" s="9">
        <f t="shared" ca="1" si="0"/>
        <v>10.703679999999999</v>
      </c>
      <c r="D4" s="9">
        <f t="shared" ca="1" si="0"/>
        <v>6.3440000000000003</v>
      </c>
      <c r="E4" s="9">
        <f t="shared" ca="1" si="0"/>
        <v>3.7523200000000001</v>
      </c>
      <c r="G4" s="10">
        <f t="shared" ref="G4:M4" ca="1" si="1">OFFSET(G5, $A$4-1, ,, )</f>
        <v>18.181577142857144</v>
      </c>
      <c r="H4" s="10">
        <f t="shared" ca="1" si="1"/>
        <v>32.922685714285713</v>
      </c>
      <c r="I4" s="10">
        <f t="shared" ca="1" si="1"/>
        <v>1.1468228571428569</v>
      </c>
      <c r="J4" s="10">
        <f t="shared" ca="1" si="1"/>
        <v>1.3594285714285714</v>
      </c>
      <c r="K4" s="10">
        <f t="shared" ca="1" si="1"/>
        <v>2584.5447085714286</v>
      </c>
      <c r="L4" s="7" t="str">
        <f t="shared" ca="1" si="1"/>
        <v>1,45 - 3,26</v>
      </c>
      <c r="M4" s="9">
        <f t="shared" ca="1" si="1"/>
        <v>1425.0138916127344</v>
      </c>
      <c r="O4" s="1" t="s">
        <v>32</v>
      </c>
      <c r="P4" s="1" t="s">
        <v>33</v>
      </c>
      <c r="R4" s="4" t="str">
        <f t="shared" ref="R4:R104" si="2">"Level " &amp; A4</f>
        <v>Level 80</v>
      </c>
      <c r="S4" s="4">
        <f t="shared" ref="S4:S104" ca="1" si="3">ROUND(C4*$S$2,2)</f>
        <v>1.61</v>
      </c>
      <c r="T4" s="4">
        <f t="shared" ref="T4:T104" ca="1" si="4">ROUND(C4*$T$2,2)</f>
        <v>1.61</v>
      </c>
      <c r="U4" s="4">
        <f t="shared" ref="U4:U104" ca="1" si="5">ROUND(D4*$U$2,2)</f>
        <v>1.59</v>
      </c>
      <c r="V4" s="4">
        <f t="shared" ref="V4:V104" ca="1" si="6">ROUND(D4*$V$2,2)</f>
        <v>0.95</v>
      </c>
      <c r="W4" s="11">
        <f t="shared" ref="W4:W104" ca="1" si="7">ROUND(E4*$W$2,2)</f>
        <v>0.75</v>
      </c>
      <c r="X4" s="4">
        <f t="shared" ref="X4:X104" ca="1" si="8">ROUND(E4*$X$2,2)</f>
        <v>0.38</v>
      </c>
      <c r="Y4" s="4">
        <f t="shared" ref="Y4:Y104" ca="1" si="9">ROUND(E4*$Y$2,2)</f>
        <v>0.56000000000000005</v>
      </c>
      <c r="Z4" s="4">
        <f t="shared" ref="Z4:Z104" ca="1" si="10">ROUND(E4*$Z$2,2)</f>
        <v>0.75</v>
      </c>
      <c r="AA4" s="4">
        <f t="shared" ref="AA4:AA104" ca="1" si="11">ROUND(E4*$AA$2,2)</f>
        <v>0.75</v>
      </c>
      <c r="AB4" s="4">
        <f t="shared" ref="AB4:AB104" ca="1" si="12">ROUND(E4*$AB$2,2)</f>
        <v>0.56000000000000005</v>
      </c>
      <c r="AD4" s="1">
        <v>12.5</v>
      </c>
      <c r="AE4" s="1">
        <v>0.625</v>
      </c>
      <c r="AF4" s="1">
        <f t="shared" ref="AF4:AF61" si="13">AE4*7</f>
        <v>4.375</v>
      </c>
      <c r="AG4" s="1">
        <v>0</v>
      </c>
    </row>
    <row r="5" spans="1:33">
      <c r="A5" s="1">
        <v>1</v>
      </c>
      <c r="B5" s="4">
        <f>Data!F2*$B$1</f>
        <v>7.68</v>
      </c>
      <c r="C5" s="12">
        <f>B5*Data!G2</f>
        <v>5.6639999999999997</v>
      </c>
      <c r="D5" s="12">
        <f>B5*Data!H2</f>
        <v>1.9392</v>
      </c>
      <c r="E5" s="12">
        <f>B5*Data!I2</f>
        <v>7.6799999999999993E-2</v>
      </c>
      <c r="G5" s="13">
        <f t="shared" ref="G5:G104" si="14">(C5*0.15*20+D5*0.15*100)/7</f>
        <v>6.5828571428571427</v>
      </c>
      <c r="H5" s="13">
        <f t="shared" ref="H5:H104" si="15">(C5*0.15*25+D5*0.15*200)/7</f>
        <v>11.345142857142857</v>
      </c>
      <c r="I5" s="13">
        <f t="shared" ref="I5:I104" si="16">(C5*0.15*5)/7</f>
        <v>0.60685714285714276</v>
      </c>
      <c r="J5" s="13">
        <f t="shared" ref="J5:J104" si="17">(D5*10*0.15)/7</f>
        <v>0.4155428571428571</v>
      </c>
      <c r="K5" s="13">
        <f>(Data!$Q$40*C5+Data!$R$40*D5+Data!$S$40*E5)/7</f>
        <v>394.14445714285711</v>
      </c>
      <c r="L5" s="3" t="str">
        <f>ROUND((Data!$Q$41*C5+Data!$R$41*D5+Data!$S$41*E5)/7,2) &amp; " - " &amp; ROUND((Data!$Q$42*C5+Data!$R$42*D5+Data!$S$42*E5)/7,2)</f>
        <v>0,03 - 0,44</v>
      </c>
      <c r="M5" s="12">
        <f>Data!E2/(G5*$P$24+H5*$P$25+K5*$P$26+AVERAGE((Data!$Q$41*C5+Data!$R$41*D5+Data!$S$41*E5)/7,(Data!$Q$42*C5+Data!$R$42*D5+Data!$S$42*E5)/7)*$P$27)</f>
        <v>4.557291666666667</v>
      </c>
      <c r="N5" s="12"/>
      <c r="O5" s="1" t="s">
        <v>34</v>
      </c>
      <c r="P5" s="1" t="s">
        <v>33</v>
      </c>
      <c r="R5" s="4" t="str">
        <f t="shared" si="2"/>
        <v>Level 1</v>
      </c>
      <c r="S5" s="4">
        <f t="shared" si="3"/>
        <v>0.85</v>
      </c>
      <c r="T5" s="4">
        <f t="shared" si="4"/>
        <v>0.85</v>
      </c>
      <c r="U5" s="4">
        <f t="shared" si="5"/>
        <v>0.48</v>
      </c>
      <c r="V5" s="4">
        <f t="shared" si="6"/>
        <v>0.28999999999999998</v>
      </c>
      <c r="W5" s="11">
        <f t="shared" si="7"/>
        <v>0.02</v>
      </c>
      <c r="X5" s="4">
        <f t="shared" si="8"/>
        <v>0.01</v>
      </c>
      <c r="Y5" s="4">
        <f t="shared" si="9"/>
        <v>0.01</v>
      </c>
      <c r="Z5" s="4">
        <f t="shared" si="10"/>
        <v>0.02</v>
      </c>
      <c r="AA5" s="4">
        <f t="shared" si="11"/>
        <v>0.02</v>
      </c>
      <c r="AB5" s="4">
        <f t="shared" si="12"/>
        <v>0.01</v>
      </c>
      <c r="AD5" s="1">
        <f t="shared" ref="AD5:AD61" si="18">AD4+12.5</f>
        <v>25</v>
      </c>
      <c r="AE5" s="4">
        <f t="shared" ref="AE5:AE61" si="19">AE4+0.625</f>
        <v>1.25</v>
      </c>
      <c r="AF5" s="4">
        <f t="shared" si="13"/>
        <v>8.75</v>
      </c>
      <c r="AG5" s="4">
        <f t="shared" ref="AG5:AG61" si="20">(AD5/12.5-1)*4.375+AG4</f>
        <v>4.375</v>
      </c>
    </row>
    <row r="6" spans="1:33">
      <c r="A6" s="1">
        <v>2</v>
      </c>
      <c r="B6" s="4">
        <f>Data!F3*$B$1</f>
        <v>8</v>
      </c>
      <c r="C6" s="12">
        <f>B6*Data!G3</f>
        <v>5.8495999999999997</v>
      </c>
      <c r="D6" s="12">
        <f>B6*Data!H3</f>
        <v>2.0304000000000002</v>
      </c>
      <c r="E6" s="12">
        <f>B6*Data!I3</f>
        <v>0.12</v>
      </c>
      <c r="G6" s="13">
        <f t="shared" si="14"/>
        <v>6.8578285714285707</v>
      </c>
      <c r="H6" s="13">
        <f t="shared" si="15"/>
        <v>11.835428571428571</v>
      </c>
      <c r="I6" s="13">
        <f t="shared" si="16"/>
        <v>0.62674285714285705</v>
      </c>
      <c r="J6" s="13">
        <f t="shared" si="17"/>
        <v>0.43508571428571435</v>
      </c>
      <c r="K6" s="13">
        <f>(Data!$Q$40*C6+Data!$R$40*D6+Data!$S$40*E6)/7</f>
        <v>427.52708571428576</v>
      </c>
      <c r="L6" s="3" t="str">
        <f>ROUND((Data!$Q$41*C6+Data!$R$41*D6+Data!$S$41*E6)/7,2) &amp; " - " &amp; ROUND((Data!$Q$42*C6+Data!$R$42*D6+Data!$S$42*E6)/7,2)</f>
        <v>0,05 - 0,48</v>
      </c>
      <c r="M6" s="12">
        <f>Data!E3/(G6*$P$24+H6*$P$25+K6*$P$26+AVERAGE((Data!$Q$41*C6+Data!$R$41*D6+Data!$S$41*E6)/7,(Data!$Q$42*C6+Data!$R$42*D6+Data!$S$42*E6)/7)*$P$27)</f>
        <v>10.353131353531314</v>
      </c>
      <c r="N6" s="12"/>
      <c r="R6" s="4" t="str">
        <f t="shared" si="2"/>
        <v>Level 2</v>
      </c>
      <c r="S6" s="4">
        <f t="shared" si="3"/>
        <v>0.88</v>
      </c>
      <c r="T6" s="4">
        <f t="shared" si="4"/>
        <v>0.88</v>
      </c>
      <c r="U6" s="4">
        <f t="shared" si="5"/>
        <v>0.51</v>
      </c>
      <c r="V6" s="4">
        <f t="shared" si="6"/>
        <v>0.3</v>
      </c>
      <c r="W6" s="11">
        <f t="shared" si="7"/>
        <v>0.02</v>
      </c>
      <c r="X6" s="4">
        <f t="shared" si="8"/>
        <v>0.01</v>
      </c>
      <c r="Y6" s="4">
        <f t="shared" si="9"/>
        <v>0.02</v>
      </c>
      <c r="Z6" s="4">
        <f t="shared" si="10"/>
        <v>0.02</v>
      </c>
      <c r="AA6" s="4">
        <f t="shared" si="11"/>
        <v>0.02</v>
      </c>
      <c r="AB6" s="4">
        <f t="shared" si="12"/>
        <v>0.02</v>
      </c>
      <c r="AD6" s="1">
        <f t="shared" si="18"/>
        <v>37.5</v>
      </c>
      <c r="AE6" s="4">
        <f t="shared" si="19"/>
        <v>1.875</v>
      </c>
      <c r="AF6" s="4">
        <f t="shared" si="13"/>
        <v>13.125</v>
      </c>
      <c r="AG6" s="4">
        <f t="shared" si="20"/>
        <v>13.125</v>
      </c>
    </row>
    <row r="7" spans="1:33">
      <c r="A7" s="1">
        <v>3</v>
      </c>
      <c r="B7" s="4">
        <f>Data!F4*$B$1</f>
        <v>8.32</v>
      </c>
      <c r="C7" s="12">
        <f>B7*Data!G4</f>
        <v>6.0311680000000001</v>
      </c>
      <c r="D7" s="12">
        <f>B7*Data!H4</f>
        <v>2.1224319999999999</v>
      </c>
      <c r="E7" s="12">
        <f>B7*Data!I4</f>
        <v>0.16640000000000002</v>
      </c>
      <c r="G7" s="13">
        <f t="shared" si="14"/>
        <v>7.1328548571428554</v>
      </c>
      <c r="H7" s="13">
        <f t="shared" si="15"/>
        <v>12.327119999999999</v>
      </c>
      <c r="I7" s="13">
        <f t="shared" si="16"/>
        <v>0.64619657142857145</v>
      </c>
      <c r="J7" s="13">
        <f t="shared" si="17"/>
        <v>0.45480685714285712</v>
      </c>
      <c r="K7" s="13">
        <f>(Data!$Q$40*C7+Data!$R$40*D7+Data!$S$40*E7)/7</f>
        <v>462.26650971428569</v>
      </c>
      <c r="L7" s="3" t="str">
        <f>ROUND((Data!$Q$41*C7+Data!$R$41*D7+Data!$S$41*E7)/7,2) &amp; " - " &amp; ROUND((Data!$Q$42*C7+Data!$R$42*D7+Data!$S$42*E7)/7,2)</f>
        <v>0,06 - 0,53</v>
      </c>
      <c r="M7" s="12">
        <f>Data!E4/(G7*$P$24+H7*$P$25+K7*$P$26+AVERAGE((Data!$Q$41*C7+Data!$R$41*D7+Data!$S$41*E7)/7,(Data!$Q$42*C7+Data!$R$42*D7+Data!$S$42*E7)/7)*$P$27)</f>
        <v>20.04807371858962</v>
      </c>
      <c r="N7" s="12"/>
      <c r="O7" s="1" t="s">
        <v>35</v>
      </c>
      <c r="P7" s="1" t="s">
        <v>33</v>
      </c>
      <c r="R7" s="4" t="str">
        <f t="shared" si="2"/>
        <v>Level 3</v>
      </c>
      <c r="S7" s="4">
        <f t="shared" si="3"/>
        <v>0.9</v>
      </c>
      <c r="T7" s="4">
        <f t="shared" si="4"/>
        <v>0.9</v>
      </c>
      <c r="U7" s="4">
        <f t="shared" si="5"/>
        <v>0.53</v>
      </c>
      <c r="V7" s="4">
        <f t="shared" si="6"/>
        <v>0.32</v>
      </c>
      <c r="W7" s="11">
        <f t="shared" si="7"/>
        <v>0.03</v>
      </c>
      <c r="X7" s="4">
        <f t="shared" si="8"/>
        <v>0.02</v>
      </c>
      <c r="Y7" s="4">
        <f t="shared" si="9"/>
        <v>0.02</v>
      </c>
      <c r="Z7" s="4">
        <f t="shared" si="10"/>
        <v>0.03</v>
      </c>
      <c r="AA7" s="4">
        <f t="shared" si="11"/>
        <v>0.03</v>
      </c>
      <c r="AB7" s="4">
        <f t="shared" si="12"/>
        <v>0.02</v>
      </c>
      <c r="AD7" s="1">
        <f t="shared" si="18"/>
        <v>50</v>
      </c>
      <c r="AE7" s="4">
        <f t="shared" si="19"/>
        <v>2.5</v>
      </c>
      <c r="AF7" s="4">
        <f t="shared" si="13"/>
        <v>17.5</v>
      </c>
      <c r="AG7" s="4">
        <f t="shared" si="20"/>
        <v>26.25</v>
      </c>
    </row>
    <row r="8" spans="1:33">
      <c r="A8" s="1">
        <v>4</v>
      </c>
      <c r="B8" s="4">
        <f>Data!F5*$B$1</f>
        <v>8.64</v>
      </c>
      <c r="C8" s="12">
        <f>B8*Data!G5</f>
        <v>6.2087040000000009</v>
      </c>
      <c r="D8" s="12">
        <f>B8*Data!H5</f>
        <v>2.2152960000000004</v>
      </c>
      <c r="E8" s="12">
        <f>B8*Data!I5</f>
        <v>0.21600000000000003</v>
      </c>
      <c r="G8" s="13">
        <f t="shared" si="14"/>
        <v>7.4079360000000003</v>
      </c>
      <c r="H8" s="13">
        <f t="shared" si="15"/>
        <v>12.820217142857144</v>
      </c>
      <c r="I8" s="13">
        <f t="shared" si="16"/>
        <v>0.66521828571428576</v>
      </c>
      <c r="J8" s="13">
        <f t="shared" si="17"/>
        <v>0.4747062857142858</v>
      </c>
      <c r="K8" s="13">
        <f>(Data!$Q$40*C8+Data!$R$40*D8+Data!$S$40*E8)/7</f>
        <v>498.36272914285718</v>
      </c>
      <c r="L8" s="3" t="str">
        <f>ROUND((Data!$Q$41*C8+Data!$R$41*D8+Data!$S$41*E8)/7,2) &amp; " - " &amp; ROUND((Data!$Q$42*C8+Data!$R$42*D8+Data!$S$42*E8)/7,2)</f>
        <v>0,08 - 0,57</v>
      </c>
      <c r="M8" s="12">
        <f>Data!E5/(G8*$P$24+H8*$P$25+K8*$P$26+AVERAGE((Data!$Q$41*C8+Data!$R$41*D8+Data!$S$41*E8)/7,(Data!$Q$42*C8+Data!$R$42*D8+Data!$S$42*E8)/7)*$P$27)</f>
        <v>37.257341316123679</v>
      </c>
      <c r="N8" s="12"/>
      <c r="O8" s="1" t="s">
        <v>36</v>
      </c>
      <c r="P8" s="1" t="s">
        <v>33</v>
      </c>
      <c r="R8" s="4" t="str">
        <f t="shared" si="2"/>
        <v>Level 4</v>
      </c>
      <c r="S8" s="4">
        <f t="shared" si="3"/>
        <v>0.93</v>
      </c>
      <c r="T8" s="4">
        <f t="shared" si="4"/>
        <v>0.93</v>
      </c>
      <c r="U8" s="4">
        <f t="shared" si="5"/>
        <v>0.55000000000000004</v>
      </c>
      <c r="V8" s="4">
        <f t="shared" si="6"/>
        <v>0.33</v>
      </c>
      <c r="W8" s="11">
        <f t="shared" si="7"/>
        <v>0.04</v>
      </c>
      <c r="X8" s="4">
        <f t="shared" si="8"/>
        <v>0.02</v>
      </c>
      <c r="Y8" s="4">
        <f t="shared" si="9"/>
        <v>0.03</v>
      </c>
      <c r="Z8" s="4">
        <f t="shared" si="10"/>
        <v>0.04</v>
      </c>
      <c r="AA8" s="4">
        <f t="shared" si="11"/>
        <v>0.04</v>
      </c>
      <c r="AB8" s="4">
        <f t="shared" si="12"/>
        <v>0.03</v>
      </c>
      <c r="AD8" s="1">
        <f t="shared" si="18"/>
        <v>62.5</v>
      </c>
      <c r="AE8" s="4">
        <f t="shared" si="19"/>
        <v>3.125</v>
      </c>
      <c r="AF8" s="4">
        <f t="shared" si="13"/>
        <v>21.875</v>
      </c>
      <c r="AG8" s="4">
        <f t="shared" si="20"/>
        <v>43.75</v>
      </c>
    </row>
    <row r="9" spans="1:33">
      <c r="A9" s="1">
        <v>5</v>
      </c>
      <c r="B9" s="4">
        <f>Data!F6*$B$1</f>
        <v>8.9600000000000009</v>
      </c>
      <c r="C9" s="12">
        <f>B9*Data!G6</f>
        <v>6.3822080000000012</v>
      </c>
      <c r="D9" s="12">
        <f>B9*Data!H6</f>
        <v>2.3089919999999999</v>
      </c>
      <c r="E9" s="12">
        <f>B9*Data!I6</f>
        <v>0.26880000000000004</v>
      </c>
      <c r="G9" s="13">
        <f t="shared" si="14"/>
        <v>7.6830720000000001</v>
      </c>
      <c r="H9" s="13">
        <f t="shared" si="15"/>
        <v>13.314719999999998</v>
      </c>
      <c r="I9" s="13">
        <f t="shared" si="16"/>
        <v>0.68380800000000008</v>
      </c>
      <c r="J9" s="13">
        <f t="shared" si="17"/>
        <v>0.494784</v>
      </c>
      <c r="K9" s="13">
        <f>(Data!$Q$40*C9+Data!$R$40*D9+Data!$S$40*E9)/7</f>
        <v>535.81574400000011</v>
      </c>
      <c r="L9" s="3" t="str">
        <f>ROUND((Data!$Q$41*C9+Data!$R$41*D9+Data!$S$41*E9)/7,2) &amp; " - " &amp; ROUND((Data!$Q$42*C9+Data!$R$42*D9+Data!$S$42*E9)/7,2)</f>
        <v>0,1 - 0,62</v>
      </c>
      <c r="M9" s="12">
        <f>Data!E6/(G9*$P$24+H9*$P$25+K9*$P$26+AVERAGE((Data!$Q$41*C9+Data!$R$41*D9+Data!$S$41*E9)/7,(Data!$Q$42*C9+Data!$R$42*D9+Data!$S$42*E9)/7)*$P$27)</f>
        <v>58.570321871251501</v>
      </c>
      <c r="N9" s="12"/>
      <c r="R9" s="4" t="str">
        <f t="shared" si="2"/>
        <v>Level 5</v>
      </c>
      <c r="S9" s="4">
        <f t="shared" si="3"/>
        <v>0.96</v>
      </c>
      <c r="T9" s="4">
        <f t="shared" si="4"/>
        <v>0.96</v>
      </c>
      <c r="U9" s="4">
        <f t="shared" si="5"/>
        <v>0.57999999999999996</v>
      </c>
      <c r="V9" s="4">
        <f t="shared" si="6"/>
        <v>0.35</v>
      </c>
      <c r="W9" s="11">
        <f t="shared" si="7"/>
        <v>0.05</v>
      </c>
      <c r="X9" s="4">
        <f t="shared" si="8"/>
        <v>0.03</v>
      </c>
      <c r="Y9" s="4">
        <f t="shared" si="9"/>
        <v>0.04</v>
      </c>
      <c r="Z9" s="4">
        <f t="shared" si="10"/>
        <v>0.05</v>
      </c>
      <c r="AA9" s="4">
        <f t="shared" si="11"/>
        <v>0.05</v>
      </c>
      <c r="AB9" s="4">
        <f t="shared" si="12"/>
        <v>0.04</v>
      </c>
      <c r="AD9" s="1">
        <f t="shared" si="18"/>
        <v>75</v>
      </c>
      <c r="AE9" s="4">
        <f t="shared" si="19"/>
        <v>3.75</v>
      </c>
      <c r="AF9" s="4">
        <f t="shared" si="13"/>
        <v>26.25</v>
      </c>
      <c r="AG9" s="4">
        <f t="shared" si="20"/>
        <v>65.625</v>
      </c>
    </row>
    <row r="10" spans="1:33">
      <c r="A10" s="1">
        <v>6</v>
      </c>
      <c r="B10" s="4">
        <f>Data!F7*$B$1</f>
        <v>9.2799999999999994</v>
      </c>
      <c r="C10" s="12">
        <f>B10*Data!G7</f>
        <v>6.5507519999999992</v>
      </c>
      <c r="D10" s="12">
        <f>B10*Data!H7</f>
        <v>2.4044479999999999</v>
      </c>
      <c r="E10" s="12">
        <f>B10*Data!I7</f>
        <v>0.32480000000000003</v>
      </c>
      <c r="G10" s="13">
        <f t="shared" si="14"/>
        <v>7.959853714285714</v>
      </c>
      <c r="H10" s="13">
        <f t="shared" si="15"/>
        <v>13.814108571428571</v>
      </c>
      <c r="I10" s="13">
        <f t="shared" si="16"/>
        <v>0.70186628571428566</v>
      </c>
      <c r="J10" s="13">
        <f t="shared" si="17"/>
        <v>0.51523885714285711</v>
      </c>
      <c r="K10" s="13">
        <f>(Data!$Q$40*C10+Data!$R$40*D10+Data!$S$40*E10)/7</f>
        <v>574.70330742857141</v>
      </c>
      <c r="L10" s="3" t="str">
        <f>ROUND((Data!$Q$41*C10+Data!$R$41*D10+Data!$S$41*E10)/7,2) &amp; " - " &amp; ROUND((Data!$Q$42*C10+Data!$R$42*D10+Data!$S$42*E10)/7,2)</f>
        <v>0,13 - 0,67</v>
      </c>
      <c r="M10" s="12">
        <f>Data!E7/(G10*$P$24+H10*$P$25+K10*$P$26+AVERAGE((Data!$Q$41*C10+Data!$R$41*D10+Data!$S$41*E10)/7,(Data!$Q$42*C10+Data!$R$42*D10+Data!$S$42*E10)/7)*$P$27)</f>
        <v>83.544248910819903</v>
      </c>
      <c r="N10" s="12"/>
      <c r="O10" s="1" t="s">
        <v>37</v>
      </c>
      <c r="P10" s="1" t="s">
        <v>33</v>
      </c>
      <c r="R10" s="4" t="str">
        <f t="shared" si="2"/>
        <v>Level 6</v>
      </c>
      <c r="S10" s="4">
        <f t="shared" si="3"/>
        <v>0.98</v>
      </c>
      <c r="T10" s="4">
        <f t="shared" si="4"/>
        <v>0.98</v>
      </c>
      <c r="U10" s="4">
        <f t="shared" si="5"/>
        <v>0.6</v>
      </c>
      <c r="V10" s="4">
        <f t="shared" si="6"/>
        <v>0.36</v>
      </c>
      <c r="W10" s="11">
        <f t="shared" si="7"/>
        <v>0.06</v>
      </c>
      <c r="X10" s="4">
        <f t="shared" si="8"/>
        <v>0.03</v>
      </c>
      <c r="Y10" s="4">
        <f t="shared" si="9"/>
        <v>0.05</v>
      </c>
      <c r="Z10" s="4">
        <f t="shared" si="10"/>
        <v>0.06</v>
      </c>
      <c r="AA10" s="4">
        <f t="shared" si="11"/>
        <v>0.06</v>
      </c>
      <c r="AB10" s="4">
        <f t="shared" si="12"/>
        <v>0.05</v>
      </c>
      <c r="AD10" s="1">
        <f t="shared" si="18"/>
        <v>87.5</v>
      </c>
      <c r="AE10" s="4">
        <f t="shared" si="19"/>
        <v>4.375</v>
      </c>
      <c r="AF10" s="4">
        <f t="shared" si="13"/>
        <v>30.625</v>
      </c>
      <c r="AG10" s="4">
        <f t="shared" si="20"/>
        <v>91.875</v>
      </c>
    </row>
    <row r="11" spans="1:33">
      <c r="A11" s="1">
        <v>7</v>
      </c>
      <c r="B11" s="4">
        <f>Data!F8*$B$1</f>
        <v>9.44</v>
      </c>
      <c r="C11" s="12">
        <f>B11*Data!G8</f>
        <v>6.6042239999999994</v>
      </c>
      <c r="D11" s="12">
        <f>B11*Data!H8</f>
        <v>2.4581759999999999</v>
      </c>
      <c r="E11" s="12">
        <f>B11*Data!I8</f>
        <v>0.37759999999999999</v>
      </c>
      <c r="G11" s="13">
        <f t="shared" si="14"/>
        <v>8.0979017142857135</v>
      </c>
      <c r="H11" s="13">
        <f t="shared" si="15"/>
        <v>14.073017142857141</v>
      </c>
      <c r="I11" s="13">
        <f t="shared" si="16"/>
        <v>0.70759542857142854</v>
      </c>
      <c r="J11" s="13">
        <f t="shared" si="17"/>
        <v>0.526752</v>
      </c>
      <c r="K11" s="13">
        <f>(Data!$Q$40*C11+Data!$R$40*D11+Data!$S$40*E11)/7</f>
        <v>604.62471771428579</v>
      </c>
      <c r="L11" s="3" t="str">
        <f>ROUND((Data!$Q$41*C11+Data!$R$41*D11+Data!$S$41*E11)/7,2) &amp; " - " &amp; ROUND((Data!$Q$42*C11+Data!$R$42*D11+Data!$S$42*E11)/7,2)</f>
        <v>0,15 - 0,71</v>
      </c>
      <c r="M11" s="12">
        <f>Data!E8/(G11*$P$24+H11*$P$25+K11*$P$26+AVERAGE((Data!$Q$41*C11+Data!$R$41*D11+Data!$S$41*E11)/7,(Data!$Q$42*C11+Data!$R$42*D11+Data!$S$42*E11)/7)*$P$27)</f>
        <v>113.85665478916303</v>
      </c>
      <c r="N11" s="12"/>
      <c r="O11" s="1" t="s">
        <v>38</v>
      </c>
      <c r="P11" s="1" t="s">
        <v>33</v>
      </c>
      <c r="R11" s="4" t="str">
        <f t="shared" si="2"/>
        <v>Level 7</v>
      </c>
      <c r="S11" s="4">
        <f t="shared" si="3"/>
        <v>0.99</v>
      </c>
      <c r="T11" s="4">
        <f t="shared" si="4"/>
        <v>0.99</v>
      </c>
      <c r="U11" s="4">
        <f t="shared" si="5"/>
        <v>0.61</v>
      </c>
      <c r="V11" s="4">
        <f t="shared" si="6"/>
        <v>0.37</v>
      </c>
      <c r="W11" s="11">
        <f t="shared" si="7"/>
        <v>0.08</v>
      </c>
      <c r="X11" s="4">
        <f t="shared" si="8"/>
        <v>0.04</v>
      </c>
      <c r="Y11" s="4">
        <f t="shared" si="9"/>
        <v>0.06</v>
      </c>
      <c r="Z11" s="4">
        <f t="shared" si="10"/>
        <v>0.08</v>
      </c>
      <c r="AA11" s="4">
        <f t="shared" si="11"/>
        <v>0.08</v>
      </c>
      <c r="AB11" s="4">
        <f t="shared" si="12"/>
        <v>0.06</v>
      </c>
      <c r="AD11" s="1">
        <f t="shared" si="18"/>
        <v>100</v>
      </c>
      <c r="AE11" s="4">
        <f t="shared" si="19"/>
        <v>5</v>
      </c>
      <c r="AF11" s="4">
        <f t="shared" si="13"/>
        <v>35</v>
      </c>
      <c r="AG11" s="4">
        <f t="shared" si="20"/>
        <v>122.5</v>
      </c>
    </row>
    <row r="12" spans="1:33">
      <c r="A12" s="1">
        <v>8</v>
      </c>
      <c r="B12" s="4">
        <f>Data!F9*$B$1</f>
        <v>9.76</v>
      </c>
      <c r="C12" s="12">
        <f>B12*Data!G9</f>
        <v>6.7656320000000001</v>
      </c>
      <c r="D12" s="12">
        <f>B12*Data!H9</f>
        <v>2.5551679999999997</v>
      </c>
      <c r="E12" s="12">
        <f>B12*Data!I9</f>
        <v>0.43919999999999998</v>
      </c>
      <c r="G12" s="13">
        <f t="shared" si="14"/>
        <v>8.3749165714285692</v>
      </c>
      <c r="H12" s="13">
        <f t="shared" si="15"/>
        <v>14.575165714285712</v>
      </c>
      <c r="I12" s="13">
        <f t="shared" si="16"/>
        <v>0.72488914285714279</v>
      </c>
      <c r="J12" s="13">
        <f t="shared" si="17"/>
        <v>0.54753599999999991</v>
      </c>
      <c r="K12" s="13">
        <f>(Data!$Q$40*C12+Data!$R$40*D12+Data!$S$40*E12)/7</f>
        <v>645.89337599999999</v>
      </c>
      <c r="L12" s="3" t="str">
        <f>ROUND((Data!$Q$41*C12+Data!$R$41*D12+Data!$S$41*E12)/7,2) &amp; " - " &amp; ROUND((Data!$Q$42*C12+Data!$R$42*D12+Data!$S$42*E12)/7,2)</f>
        <v>0,17 - 0,76</v>
      </c>
      <c r="M12" s="12">
        <f>Data!E9/(G12*$P$24+H12*$P$25+K12*$P$26+AVERAGE((Data!$Q$41*C12+Data!$R$41*D12+Data!$S$41*E12)/7,(Data!$Q$42*C12+Data!$R$42*D12+Data!$S$42*E12)/7)*$P$27)</f>
        <v>148.06117642178307</v>
      </c>
      <c r="N12" s="12"/>
      <c r="O12" s="1" t="s">
        <v>39</v>
      </c>
      <c r="P12" s="1" t="s">
        <v>33</v>
      </c>
      <c r="R12" s="4" t="str">
        <f t="shared" si="2"/>
        <v>Level 8</v>
      </c>
      <c r="S12" s="4">
        <f t="shared" si="3"/>
        <v>1.01</v>
      </c>
      <c r="T12" s="4">
        <f t="shared" si="4"/>
        <v>1.01</v>
      </c>
      <c r="U12" s="4">
        <f t="shared" si="5"/>
        <v>0.64</v>
      </c>
      <c r="V12" s="4">
        <f t="shared" si="6"/>
        <v>0.38</v>
      </c>
      <c r="W12" s="11">
        <f t="shared" si="7"/>
        <v>0.09</v>
      </c>
      <c r="X12" s="4">
        <f t="shared" si="8"/>
        <v>0.04</v>
      </c>
      <c r="Y12" s="4">
        <f t="shared" si="9"/>
        <v>7.0000000000000007E-2</v>
      </c>
      <c r="Z12" s="4">
        <f t="shared" si="10"/>
        <v>0.09</v>
      </c>
      <c r="AA12" s="4">
        <f t="shared" si="11"/>
        <v>0.09</v>
      </c>
      <c r="AB12" s="4">
        <f t="shared" si="12"/>
        <v>7.0000000000000007E-2</v>
      </c>
      <c r="AD12" s="1">
        <f t="shared" si="18"/>
        <v>112.5</v>
      </c>
      <c r="AE12" s="4">
        <f t="shared" si="19"/>
        <v>5.625</v>
      </c>
      <c r="AF12" s="4">
        <f t="shared" si="13"/>
        <v>39.375</v>
      </c>
      <c r="AG12" s="4">
        <f t="shared" si="20"/>
        <v>157.5</v>
      </c>
    </row>
    <row r="13" spans="1:33">
      <c r="A13" s="1">
        <v>9</v>
      </c>
      <c r="B13" s="4">
        <f>Data!F10*$B$1</f>
        <v>10.08</v>
      </c>
      <c r="C13" s="12">
        <f>B13*Data!G10</f>
        <v>6.9229439999999993</v>
      </c>
      <c r="D13" s="12">
        <f>B13*Data!H10</f>
        <v>2.6530559999999999</v>
      </c>
      <c r="E13" s="12">
        <f>B13*Data!I10</f>
        <v>0.504</v>
      </c>
      <c r="G13" s="13">
        <f t="shared" si="14"/>
        <v>8.6520959999999985</v>
      </c>
      <c r="H13" s="13">
        <f t="shared" si="15"/>
        <v>15.078959999999999</v>
      </c>
      <c r="I13" s="13">
        <f t="shared" si="16"/>
        <v>0.74174399999999985</v>
      </c>
      <c r="J13" s="13">
        <f t="shared" si="17"/>
        <v>0.56851199999999991</v>
      </c>
      <c r="K13" s="13">
        <f>(Data!$Q$40*C13+Data!$R$40*D13+Data!$S$40*E13)/7</f>
        <v>688.52419199999997</v>
      </c>
      <c r="L13" s="3" t="str">
        <f>ROUND((Data!$Q$41*C13+Data!$R$41*D13+Data!$S$41*E13)/7,2) &amp; " - " &amp; ROUND((Data!$Q$42*C13+Data!$R$42*D13+Data!$S$42*E13)/7,2)</f>
        <v>0,19 - 0,81</v>
      </c>
      <c r="M13" s="12">
        <f>Data!E10/(G13*$P$24+H13*$P$25+K13*$P$26+AVERAGE((Data!$Q$41*C13+Data!$R$41*D13+Data!$S$41*E13)/7,(Data!$Q$42*C13+Data!$R$42*D13+Data!$S$42*E13)/7)*$P$27)</f>
        <v>186.08207768383525</v>
      </c>
      <c r="N13" s="12"/>
      <c r="O13" s="1" t="s">
        <v>40</v>
      </c>
      <c r="P13" s="1" t="s">
        <v>41</v>
      </c>
      <c r="R13" s="4" t="str">
        <f t="shared" si="2"/>
        <v>Level 9</v>
      </c>
      <c r="S13" s="4">
        <f t="shared" si="3"/>
        <v>1.04</v>
      </c>
      <c r="T13" s="4">
        <f t="shared" si="4"/>
        <v>1.04</v>
      </c>
      <c r="U13" s="4">
        <f t="shared" si="5"/>
        <v>0.66</v>
      </c>
      <c r="V13" s="4">
        <f t="shared" si="6"/>
        <v>0.4</v>
      </c>
      <c r="W13" s="11">
        <f t="shared" si="7"/>
        <v>0.1</v>
      </c>
      <c r="X13" s="4">
        <f t="shared" si="8"/>
        <v>0.05</v>
      </c>
      <c r="Y13" s="4">
        <f t="shared" si="9"/>
        <v>0.08</v>
      </c>
      <c r="Z13" s="4">
        <f t="shared" si="10"/>
        <v>0.1</v>
      </c>
      <c r="AA13" s="4">
        <f t="shared" si="11"/>
        <v>0.1</v>
      </c>
      <c r="AB13" s="4">
        <f t="shared" si="12"/>
        <v>0.08</v>
      </c>
      <c r="AD13" s="1">
        <f t="shared" si="18"/>
        <v>125</v>
      </c>
      <c r="AE13" s="4">
        <f t="shared" si="19"/>
        <v>6.25</v>
      </c>
      <c r="AF13" s="4">
        <f t="shared" si="13"/>
        <v>43.75</v>
      </c>
      <c r="AG13" s="4">
        <f t="shared" si="20"/>
        <v>196.875</v>
      </c>
    </row>
    <row r="14" spans="1:33">
      <c r="A14" s="1">
        <v>10</v>
      </c>
      <c r="B14" s="4">
        <f>Data!F11*$B$1</f>
        <v>10.4</v>
      </c>
      <c r="C14" s="12">
        <f>B14*Data!G11</f>
        <v>7.0761600000000007</v>
      </c>
      <c r="D14" s="12">
        <f>B14*Data!H11</f>
        <v>2.7518400000000001</v>
      </c>
      <c r="E14" s="12">
        <f>B14*Data!I11</f>
        <v>0.57200000000000006</v>
      </c>
      <c r="G14" s="13">
        <f t="shared" si="14"/>
        <v>8.9294400000000014</v>
      </c>
      <c r="H14" s="13">
        <f t="shared" si="15"/>
        <v>15.5844</v>
      </c>
      <c r="I14" s="13">
        <f t="shared" si="16"/>
        <v>0.75816000000000017</v>
      </c>
      <c r="J14" s="13">
        <f t="shared" si="17"/>
        <v>0.58967999999999987</v>
      </c>
      <c r="K14" s="13">
        <f>(Data!$Q$40*C14+Data!$R$40*D14+Data!$S$40*E14)/7</f>
        <v>732.51716571428574</v>
      </c>
      <c r="L14" s="3" t="str">
        <f>ROUND((Data!$Q$41*C14+Data!$R$41*D14+Data!$S$41*E14)/7,2) &amp; " - " &amp; ROUND((Data!$Q$42*C14+Data!$R$42*D14+Data!$S$42*E14)/7,2)</f>
        <v>0,22 - 0,87</v>
      </c>
      <c r="M14" s="12">
        <f>Data!E11/(G14*$P$24+H14*$P$25+K14*$P$26+AVERAGE((Data!$Q$41*C14+Data!$R$41*D14+Data!$S$41*E14)/7,(Data!$Q$42*C14+Data!$R$42*D14+Data!$S$42*E14)/7)*$P$27)</f>
        <v>228.45777562758693</v>
      </c>
      <c r="N14" s="12"/>
      <c r="O14" s="1" t="s">
        <v>42</v>
      </c>
      <c r="P14" s="1" t="s">
        <v>41</v>
      </c>
      <c r="R14" s="4" t="str">
        <f t="shared" si="2"/>
        <v>Level 10</v>
      </c>
      <c r="S14" s="4">
        <f t="shared" si="3"/>
        <v>1.06</v>
      </c>
      <c r="T14" s="4">
        <f t="shared" si="4"/>
        <v>1.06</v>
      </c>
      <c r="U14" s="4">
        <f t="shared" si="5"/>
        <v>0.69</v>
      </c>
      <c r="V14" s="4">
        <f t="shared" si="6"/>
        <v>0.41</v>
      </c>
      <c r="W14" s="11">
        <f t="shared" si="7"/>
        <v>0.11</v>
      </c>
      <c r="X14" s="4">
        <f t="shared" si="8"/>
        <v>0.06</v>
      </c>
      <c r="Y14" s="4">
        <f t="shared" si="9"/>
        <v>0.09</v>
      </c>
      <c r="Z14" s="4">
        <f t="shared" si="10"/>
        <v>0.11</v>
      </c>
      <c r="AA14" s="4">
        <f t="shared" si="11"/>
        <v>0.11</v>
      </c>
      <c r="AB14" s="4">
        <f t="shared" si="12"/>
        <v>0.09</v>
      </c>
      <c r="AD14" s="1">
        <f t="shared" si="18"/>
        <v>137.5</v>
      </c>
      <c r="AE14" s="4">
        <f t="shared" si="19"/>
        <v>6.875</v>
      </c>
      <c r="AF14" s="4">
        <f t="shared" si="13"/>
        <v>48.125</v>
      </c>
      <c r="AG14" s="4">
        <f t="shared" si="20"/>
        <v>240.625</v>
      </c>
    </row>
    <row r="15" spans="1:33">
      <c r="A15" s="1">
        <v>11</v>
      </c>
      <c r="B15" s="4">
        <f>Data!F12*$B$1</f>
        <v>10.72</v>
      </c>
      <c r="C15" s="12">
        <f>B15*Data!G12</f>
        <v>7.242432</v>
      </c>
      <c r="D15" s="12">
        <f>B15*Data!H12</f>
        <v>2.847232</v>
      </c>
      <c r="E15" s="12">
        <f>B15*Data!I12</f>
        <v>0.63033600000000001</v>
      </c>
      <c r="G15" s="13">
        <f t="shared" si="14"/>
        <v>9.2051108571428575</v>
      </c>
      <c r="H15" s="13">
        <f t="shared" si="15"/>
        <v>16.082297142857144</v>
      </c>
      <c r="I15" s="13">
        <f t="shared" si="16"/>
        <v>0.77597485714285708</v>
      </c>
      <c r="J15" s="13">
        <f t="shared" si="17"/>
        <v>0.61012114285714281</v>
      </c>
      <c r="K15" s="13">
        <f>(Data!$Q$40*C15+Data!$R$40*D15+Data!$S$40*E15)/7</f>
        <v>772.33893942857139</v>
      </c>
      <c r="L15" s="3" t="str">
        <f>ROUND((Data!$Q$41*C15+Data!$R$41*D15+Data!$S$41*E15)/7,2) &amp; " - " &amp; ROUND((Data!$Q$42*C15+Data!$R$42*D15+Data!$S$42*E15)/7,2)</f>
        <v>0,24 - 0,92</v>
      </c>
      <c r="M15" s="12">
        <f>Data!E12/(G15*$P$24+H15*$P$25+K15*$P$26+AVERAGE((Data!$Q$41*C15+Data!$R$41*D15+Data!$S$41*E15)/7,(Data!$Q$42*C15+Data!$R$42*D15+Data!$S$42*E15)/7)*$P$27)</f>
        <v>266.04785515425465</v>
      </c>
      <c r="N15" s="12"/>
      <c r="O15" s="1" t="s">
        <v>43</v>
      </c>
      <c r="P15" s="1" t="s">
        <v>41</v>
      </c>
      <c r="R15" s="4" t="str">
        <f t="shared" si="2"/>
        <v>Level 11</v>
      </c>
      <c r="S15" s="4">
        <f t="shared" si="3"/>
        <v>1.0900000000000001</v>
      </c>
      <c r="T15" s="4">
        <f t="shared" si="4"/>
        <v>1.0900000000000001</v>
      </c>
      <c r="U15" s="4">
        <f t="shared" si="5"/>
        <v>0.71</v>
      </c>
      <c r="V15" s="4">
        <f t="shared" si="6"/>
        <v>0.43</v>
      </c>
      <c r="W15" s="11">
        <f t="shared" si="7"/>
        <v>0.13</v>
      </c>
      <c r="X15" s="4">
        <f t="shared" si="8"/>
        <v>0.06</v>
      </c>
      <c r="Y15" s="4">
        <f t="shared" si="9"/>
        <v>0.09</v>
      </c>
      <c r="Z15" s="4">
        <f t="shared" si="10"/>
        <v>0.13</v>
      </c>
      <c r="AA15" s="4">
        <f t="shared" si="11"/>
        <v>0.13</v>
      </c>
      <c r="AB15" s="4">
        <f t="shared" si="12"/>
        <v>0.09</v>
      </c>
      <c r="AD15" s="1">
        <f t="shared" si="18"/>
        <v>150</v>
      </c>
      <c r="AE15" s="4">
        <f t="shared" si="19"/>
        <v>7.5</v>
      </c>
      <c r="AF15" s="4">
        <f t="shared" si="13"/>
        <v>52.5</v>
      </c>
      <c r="AG15" s="4">
        <f t="shared" si="20"/>
        <v>288.75</v>
      </c>
    </row>
    <row r="16" spans="1:33">
      <c r="A16" s="1">
        <v>12</v>
      </c>
      <c r="B16" s="4">
        <f>Data!F13*$B$1</f>
        <v>10.88</v>
      </c>
      <c r="C16" s="12">
        <f>B16*Data!G13</f>
        <v>7.3211520000000014</v>
      </c>
      <c r="D16" s="12">
        <f>B16*Data!H13</f>
        <v>2.8962560000000002</v>
      </c>
      <c r="E16" s="12">
        <f>B16*Data!I13</f>
        <v>0.66259200000000007</v>
      </c>
      <c r="G16" s="13">
        <f t="shared" si="14"/>
        <v>9.3438994285714294</v>
      </c>
      <c r="H16" s="13">
        <f t="shared" si="15"/>
        <v>16.334571428571429</v>
      </c>
      <c r="I16" s="13">
        <f t="shared" si="16"/>
        <v>0.78440914285714303</v>
      </c>
      <c r="J16" s="13">
        <f t="shared" si="17"/>
        <v>0.6206262857142858</v>
      </c>
      <c r="K16" s="13">
        <f>(Data!$Q$40*C16+Data!$R$40*D16+Data!$S$40*E16)/7</f>
        <v>793.6031314285716</v>
      </c>
      <c r="L16" s="3" t="str">
        <f>ROUND((Data!$Q$41*C16+Data!$R$41*D16+Data!$S$41*E16)/7,2) &amp; " - " &amp; ROUND((Data!$Q$42*C16+Data!$R$42*D16+Data!$S$42*E16)/7,2)</f>
        <v>0,26 - 0,95</v>
      </c>
      <c r="M16" s="12">
        <f>Data!E13/(G16*$P$24+H16*$P$25+K16*$P$26+AVERAGE((Data!$Q$41*C16+Data!$R$41*D16+Data!$S$41*E16)/7,(Data!$Q$42*C16+Data!$R$42*D16+Data!$S$42*E16)/7)*$P$27)</f>
        <v>304.47673605097509</v>
      </c>
      <c r="N16" s="12"/>
      <c r="R16" s="4" t="str">
        <f t="shared" si="2"/>
        <v>Level 12</v>
      </c>
      <c r="S16" s="4">
        <f t="shared" si="3"/>
        <v>1.1000000000000001</v>
      </c>
      <c r="T16" s="4">
        <f t="shared" si="4"/>
        <v>1.1000000000000001</v>
      </c>
      <c r="U16" s="4">
        <f t="shared" si="5"/>
        <v>0.72</v>
      </c>
      <c r="V16" s="4">
        <f t="shared" si="6"/>
        <v>0.43</v>
      </c>
      <c r="W16" s="11">
        <f t="shared" si="7"/>
        <v>0.13</v>
      </c>
      <c r="X16" s="4">
        <f t="shared" si="8"/>
        <v>7.0000000000000007E-2</v>
      </c>
      <c r="Y16" s="4">
        <f t="shared" si="9"/>
        <v>0.1</v>
      </c>
      <c r="Z16" s="4">
        <f t="shared" si="10"/>
        <v>0.13</v>
      </c>
      <c r="AA16" s="4">
        <f t="shared" si="11"/>
        <v>0.13</v>
      </c>
      <c r="AB16" s="4">
        <f t="shared" si="12"/>
        <v>0.1</v>
      </c>
      <c r="AD16" s="1">
        <f t="shared" si="18"/>
        <v>162.5</v>
      </c>
      <c r="AE16" s="4">
        <f t="shared" si="19"/>
        <v>8.125</v>
      </c>
      <c r="AF16" s="4">
        <f t="shared" si="13"/>
        <v>56.875</v>
      </c>
      <c r="AG16" s="4">
        <f t="shared" si="20"/>
        <v>341.25</v>
      </c>
    </row>
    <row r="17" spans="1:33">
      <c r="A17" s="1">
        <v>13</v>
      </c>
      <c r="B17" s="4">
        <f>Data!F14*$B$1</f>
        <v>11.2</v>
      </c>
      <c r="C17" s="12">
        <f>B17*Data!G14</f>
        <v>7.50624</v>
      </c>
      <c r="D17" s="12">
        <f>B17*Data!H14</f>
        <v>2.9881599999999997</v>
      </c>
      <c r="E17" s="12">
        <f>B17*Data!I14</f>
        <v>0.7056</v>
      </c>
      <c r="G17" s="13">
        <f t="shared" si="14"/>
        <v>9.6201599999999985</v>
      </c>
      <c r="H17" s="13">
        <f t="shared" si="15"/>
        <v>16.827599999999997</v>
      </c>
      <c r="I17" s="13">
        <f t="shared" si="16"/>
        <v>0.80424000000000007</v>
      </c>
      <c r="J17" s="13">
        <f t="shared" si="17"/>
        <v>0.64032</v>
      </c>
      <c r="K17" s="13">
        <f>(Data!$Q$40*C17+Data!$R$40*D17+Data!$S$40*E17)/7</f>
        <v>826.96751999999992</v>
      </c>
      <c r="L17" s="3" t="str">
        <f>ROUND((Data!$Q$41*C17+Data!$R$41*D17+Data!$S$41*E17)/7,2) &amp; " - " &amp; ROUND((Data!$Q$42*C17+Data!$R$42*D17+Data!$S$42*E17)/7,2)</f>
        <v>0,27 - 0,99</v>
      </c>
      <c r="M17" s="12">
        <f>Data!E14/(G17*$P$24+H17*$P$25+K17*$P$26+AVERAGE((Data!$Q$41*C17+Data!$R$41*D17+Data!$S$41*E17)/7,(Data!$Q$42*C17+Data!$R$42*D17+Data!$S$42*E17)/7)*$P$27)</f>
        <v>335.7532515051725</v>
      </c>
      <c r="N17" s="12"/>
      <c r="O17" s="1" t="s">
        <v>44</v>
      </c>
      <c r="R17" s="4" t="str">
        <f t="shared" si="2"/>
        <v>Level 13</v>
      </c>
      <c r="S17" s="4">
        <f t="shared" si="3"/>
        <v>1.1299999999999999</v>
      </c>
      <c r="T17" s="4">
        <f t="shared" si="4"/>
        <v>1.1299999999999999</v>
      </c>
      <c r="U17" s="4">
        <f t="shared" si="5"/>
        <v>0.75</v>
      </c>
      <c r="V17" s="4">
        <f t="shared" si="6"/>
        <v>0.45</v>
      </c>
      <c r="W17" s="11">
        <f t="shared" si="7"/>
        <v>0.14000000000000001</v>
      </c>
      <c r="X17" s="4">
        <f t="shared" si="8"/>
        <v>7.0000000000000007E-2</v>
      </c>
      <c r="Y17" s="4">
        <f t="shared" si="9"/>
        <v>0.11</v>
      </c>
      <c r="Z17" s="4">
        <f t="shared" si="10"/>
        <v>0.14000000000000001</v>
      </c>
      <c r="AA17" s="4">
        <f t="shared" si="11"/>
        <v>0.14000000000000001</v>
      </c>
      <c r="AB17" s="4">
        <f t="shared" si="12"/>
        <v>0.11</v>
      </c>
      <c r="AD17" s="1">
        <f t="shared" si="18"/>
        <v>175</v>
      </c>
      <c r="AE17" s="4">
        <f t="shared" si="19"/>
        <v>8.75</v>
      </c>
      <c r="AF17" s="4">
        <f t="shared" si="13"/>
        <v>61.25</v>
      </c>
      <c r="AG17" s="4">
        <f t="shared" si="20"/>
        <v>398.125</v>
      </c>
    </row>
    <row r="18" spans="1:33">
      <c r="A18" s="1">
        <v>14</v>
      </c>
      <c r="B18" s="4">
        <f>Data!F15*$B$1</f>
        <v>11.52</v>
      </c>
      <c r="C18" s="12">
        <f>B18*Data!G15</f>
        <v>7.6895999999999995</v>
      </c>
      <c r="D18" s="12">
        <f>B18*Data!H15</f>
        <v>3.0804480000000001</v>
      </c>
      <c r="E18" s="12">
        <f>B18*Data!I15</f>
        <v>0.74995200000000006</v>
      </c>
      <c r="G18" s="13">
        <f t="shared" si="14"/>
        <v>9.8965028571428579</v>
      </c>
      <c r="H18" s="13">
        <f t="shared" si="15"/>
        <v>17.321348571428572</v>
      </c>
      <c r="I18" s="13">
        <f t="shared" si="16"/>
        <v>0.82388571428571411</v>
      </c>
      <c r="J18" s="13">
        <f t="shared" si="17"/>
        <v>0.66009600000000002</v>
      </c>
      <c r="K18" s="13">
        <f>(Data!$Q$40*C18+Data!$R$40*D18+Data!$S$40*E18)/7</f>
        <v>860.90465828571439</v>
      </c>
      <c r="L18" s="3" t="str">
        <f>ROUND((Data!$Q$41*C18+Data!$R$41*D18+Data!$S$41*E18)/7,2) &amp; " - " &amp; ROUND((Data!$Q$42*C18+Data!$R$42*D18+Data!$S$42*E18)/7,2)</f>
        <v>0,29 - 1,03</v>
      </c>
      <c r="M18" s="12">
        <f>Data!E15/(G18*$P$24+H18*$P$25+K18*$P$26+AVERAGE((Data!$Q$41*C18+Data!$R$41*D18+Data!$S$41*E18)/7,(Data!$Q$42*C18+Data!$R$42*D18+Data!$S$42*E18)/7)*$P$27)</f>
        <v>366.18996147556885</v>
      </c>
      <c r="N18" s="12"/>
      <c r="O18" s="1" t="s">
        <v>45</v>
      </c>
      <c r="R18" s="4" t="str">
        <f t="shared" si="2"/>
        <v>Level 14</v>
      </c>
      <c r="S18" s="4">
        <f t="shared" si="3"/>
        <v>1.1499999999999999</v>
      </c>
      <c r="T18" s="4">
        <f t="shared" si="4"/>
        <v>1.1499999999999999</v>
      </c>
      <c r="U18" s="4">
        <f t="shared" si="5"/>
        <v>0.77</v>
      </c>
      <c r="V18" s="4">
        <f t="shared" si="6"/>
        <v>0.46</v>
      </c>
      <c r="W18" s="11">
        <f t="shared" si="7"/>
        <v>0.15</v>
      </c>
      <c r="X18" s="4">
        <f t="shared" si="8"/>
        <v>7.0000000000000007E-2</v>
      </c>
      <c r="Y18" s="4">
        <f t="shared" si="9"/>
        <v>0.11</v>
      </c>
      <c r="Z18" s="4">
        <f t="shared" si="10"/>
        <v>0.15</v>
      </c>
      <c r="AA18" s="4">
        <f t="shared" si="11"/>
        <v>0.15</v>
      </c>
      <c r="AB18" s="4">
        <f t="shared" si="12"/>
        <v>0.11</v>
      </c>
      <c r="AD18" s="1">
        <f t="shared" si="18"/>
        <v>187.5</v>
      </c>
      <c r="AE18" s="4">
        <f t="shared" si="19"/>
        <v>9.375</v>
      </c>
      <c r="AF18" s="4">
        <f t="shared" si="13"/>
        <v>65.625</v>
      </c>
      <c r="AG18" s="4">
        <f t="shared" si="20"/>
        <v>459.375</v>
      </c>
    </row>
    <row r="19" spans="1:33">
      <c r="A19" s="1">
        <v>15</v>
      </c>
      <c r="B19" s="4">
        <f>Data!F16*$B$1</f>
        <v>11.68</v>
      </c>
      <c r="C19" s="12">
        <f>B19*Data!G16</f>
        <v>7.7648639999999993</v>
      </c>
      <c r="D19" s="12">
        <f>B19*Data!H16</f>
        <v>3.1302400000000001</v>
      </c>
      <c r="E19" s="12">
        <f>B19*Data!I16</f>
        <v>0.78489599999999993</v>
      </c>
      <c r="G19" s="13">
        <f t="shared" si="14"/>
        <v>10.035455999999998</v>
      </c>
      <c r="H19" s="13">
        <f t="shared" si="15"/>
        <v>17.575062857142857</v>
      </c>
      <c r="I19" s="13">
        <f t="shared" si="16"/>
        <v>0.83194971428571407</v>
      </c>
      <c r="J19" s="13">
        <f t="shared" si="17"/>
        <v>0.6707657142857143</v>
      </c>
      <c r="K19" s="13">
        <f>(Data!$Q$40*C19+Data!$R$40*D19+Data!$S$40*E19)/7</f>
        <v>883.31434971428564</v>
      </c>
      <c r="L19" s="3" t="str">
        <f>ROUND((Data!$Q$41*C19+Data!$R$41*D19+Data!$S$41*E19)/7,2) &amp; " - " &amp; ROUND((Data!$Q$42*C19+Data!$R$42*D19+Data!$S$42*E19)/7,2)</f>
        <v>0,3 - 1,06</v>
      </c>
      <c r="M19" s="12">
        <f>Data!E16/(G19*$P$24+H19*$P$25+K19*$P$26+AVERAGE((Data!$Q$41*C19+Data!$R$41*D19+Data!$S$41*E19)/7,(Data!$Q$42*C19+Data!$R$42*D19+Data!$S$42*E19)/7)*$P$27)</f>
        <v>398.38747736027148</v>
      </c>
      <c r="N19" s="12"/>
      <c r="O19" s="1" t="s">
        <v>46</v>
      </c>
      <c r="P19" s="1" t="s">
        <v>47</v>
      </c>
      <c r="Q19" s="1" t="s">
        <v>48</v>
      </c>
      <c r="R19" s="4" t="str">
        <f t="shared" si="2"/>
        <v>Level 15</v>
      </c>
      <c r="S19" s="4">
        <f t="shared" si="3"/>
        <v>1.1599999999999999</v>
      </c>
      <c r="T19" s="4">
        <f t="shared" si="4"/>
        <v>1.1599999999999999</v>
      </c>
      <c r="U19" s="4">
        <f t="shared" si="5"/>
        <v>0.78</v>
      </c>
      <c r="V19" s="4">
        <f t="shared" si="6"/>
        <v>0.47</v>
      </c>
      <c r="W19" s="11">
        <f t="shared" si="7"/>
        <v>0.16</v>
      </c>
      <c r="X19" s="4">
        <f t="shared" si="8"/>
        <v>0.08</v>
      </c>
      <c r="Y19" s="4">
        <f t="shared" si="9"/>
        <v>0.12</v>
      </c>
      <c r="Z19" s="4">
        <f t="shared" si="10"/>
        <v>0.16</v>
      </c>
      <c r="AA19" s="4">
        <f t="shared" si="11"/>
        <v>0.16</v>
      </c>
      <c r="AB19" s="4">
        <f t="shared" si="12"/>
        <v>0.12</v>
      </c>
      <c r="AD19" s="1">
        <f t="shared" si="18"/>
        <v>200</v>
      </c>
      <c r="AE19" s="4">
        <f t="shared" si="19"/>
        <v>10</v>
      </c>
      <c r="AF19" s="4">
        <f t="shared" si="13"/>
        <v>70</v>
      </c>
      <c r="AG19" s="4">
        <f t="shared" si="20"/>
        <v>525</v>
      </c>
    </row>
    <row r="20" spans="1:33">
      <c r="A20" s="1">
        <v>16</v>
      </c>
      <c r="B20" s="4">
        <f>Data!F17*$B$1</f>
        <v>12</v>
      </c>
      <c r="C20" s="12">
        <f>B20*Data!G17</f>
        <v>7.9451999999999998</v>
      </c>
      <c r="D20" s="12">
        <f>B20*Data!H17</f>
        <v>3.2232000000000003</v>
      </c>
      <c r="E20" s="12">
        <f>B20*Data!I17</f>
        <v>0.83160000000000001</v>
      </c>
      <c r="G20" s="13">
        <f t="shared" si="14"/>
        <v>10.311942857142856</v>
      </c>
      <c r="H20" s="13">
        <f t="shared" si="15"/>
        <v>18.070071428571428</v>
      </c>
      <c r="I20" s="13">
        <f t="shared" si="16"/>
        <v>0.85127142857142846</v>
      </c>
      <c r="J20" s="13">
        <f t="shared" si="17"/>
        <v>0.69068571428571424</v>
      </c>
      <c r="K20" s="13">
        <f>(Data!$Q$40*C20+Data!$R$40*D20+Data!$S$40*E20)/7</f>
        <v>918.25380000000007</v>
      </c>
      <c r="L20" s="3" t="str">
        <f>ROUND((Data!$Q$41*C20+Data!$R$41*D20+Data!$S$41*E20)/7,2) &amp; " - " &amp; ROUND((Data!$Q$42*C20+Data!$R$42*D20+Data!$S$42*E20)/7,2)</f>
        <v>0,32 - 1,1</v>
      </c>
      <c r="M20" s="12">
        <f>Data!E17/(G20*$P$24+H20*$P$25+K20*$P$26+AVERAGE((Data!$Q$41*C20+Data!$R$41*D20+Data!$S$41*E20)/7,(Data!$Q$42*C20+Data!$R$42*D20+Data!$S$42*E20)/7)*$P$27)</f>
        <v>423.00467142120925</v>
      </c>
      <c r="N20" s="12"/>
      <c r="O20" s="6">
        <v>0</v>
      </c>
      <c r="P20" s="6">
        <v>0</v>
      </c>
      <c r="Q20" s="6">
        <v>0</v>
      </c>
      <c r="R20" s="4" t="str">
        <f t="shared" si="2"/>
        <v>Level 16</v>
      </c>
      <c r="S20" s="4">
        <f t="shared" si="3"/>
        <v>1.19</v>
      </c>
      <c r="T20" s="4">
        <f t="shared" si="4"/>
        <v>1.19</v>
      </c>
      <c r="U20" s="4">
        <f t="shared" si="5"/>
        <v>0.81</v>
      </c>
      <c r="V20" s="4">
        <f t="shared" si="6"/>
        <v>0.48</v>
      </c>
      <c r="W20" s="11">
        <f t="shared" si="7"/>
        <v>0.17</v>
      </c>
      <c r="X20" s="4">
        <f t="shared" si="8"/>
        <v>0.08</v>
      </c>
      <c r="Y20" s="4">
        <f t="shared" si="9"/>
        <v>0.12</v>
      </c>
      <c r="Z20" s="4">
        <f t="shared" si="10"/>
        <v>0.17</v>
      </c>
      <c r="AA20" s="4">
        <f t="shared" si="11"/>
        <v>0.17</v>
      </c>
      <c r="AB20" s="4">
        <f t="shared" si="12"/>
        <v>0.12</v>
      </c>
      <c r="AD20" s="1">
        <f t="shared" si="18"/>
        <v>212.5</v>
      </c>
      <c r="AE20" s="4">
        <f t="shared" si="19"/>
        <v>10.625</v>
      </c>
      <c r="AF20" s="4">
        <f t="shared" si="13"/>
        <v>74.375</v>
      </c>
      <c r="AG20" s="4">
        <f t="shared" si="20"/>
        <v>595</v>
      </c>
    </row>
    <row r="21" spans="1:33">
      <c r="A21" s="1">
        <v>17</v>
      </c>
      <c r="B21" s="4">
        <f>Data!F18*$B$1</f>
        <v>12.32</v>
      </c>
      <c r="C21" s="12">
        <f>B21*Data!G18</f>
        <v>8.1238080000000004</v>
      </c>
      <c r="D21" s="12">
        <f>B21*Data!H18</f>
        <v>3.3165439999999999</v>
      </c>
      <c r="E21" s="12">
        <f>B21*Data!I18</f>
        <v>0.8796480000000001</v>
      </c>
      <c r="G21" s="13">
        <f t="shared" si="14"/>
        <v>10.588512</v>
      </c>
      <c r="H21" s="13">
        <f t="shared" si="15"/>
        <v>18.565799999999999</v>
      </c>
      <c r="I21" s="13">
        <f t="shared" si="16"/>
        <v>0.87040799999999996</v>
      </c>
      <c r="J21" s="13">
        <f t="shared" si="17"/>
        <v>0.71068799999999999</v>
      </c>
      <c r="K21" s="13">
        <f>(Data!$Q$40*C21+Data!$R$40*D21+Data!$S$40*E21)/7</f>
        <v>953.76599999999996</v>
      </c>
      <c r="L21" s="3" t="str">
        <f>ROUND((Data!$Q$41*C21+Data!$R$41*D21+Data!$S$41*E21)/7,2) &amp; " - " &amp; ROUND((Data!$Q$42*C21+Data!$R$42*D21+Data!$S$42*E21)/7,2)</f>
        <v>0,34 - 1,15</v>
      </c>
      <c r="M21" s="12">
        <f>Data!E18/(G21*$P$24+H21*$P$25+K21*$P$26+AVERAGE((Data!$Q$41*C21+Data!$R$41*D21+Data!$S$41*E21)/7,(Data!$Q$42*C21+Data!$R$42*D21+Data!$S$42*E21)/7)*$P$27)</f>
        <v>445.38836051751184</v>
      </c>
      <c r="N21" s="12"/>
      <c r="R21" s="4" t="str">
        <f t="shared" si="2"/>
        <v>Level 17</v>
      </c>
      <c r="S21" s="4">
        <f t="shared" si="3"/>
        <v>1.22</v>
      </c>
      <c r="T21" s="4">
        <f t="shared" si="4"/>
        <v>1.22</v>
      </c>
      <c r="U21" s="4">
        <f t="shared" si="5"/>
        <v>0.83</v>
      </c>
      <c r="V21" s="4">
        <f t="shared" si="6"/>
        <v>0.5</v>
      </c>
      <c r="W21" s="11">
        <f t="shared" si="7"/>
        <v>0.18</v>
      </c>
      <c r="X21" s="4">
        <f t="shared" si="8"/>
        <v>0.09</v>
      </c>
      <c r="Y21" s="4">
        <f t="shared" si="9"/>
        <v>0.13</v>
      </c>
      <c r="Z21" s="4">
        <f t="shared" si="10"/>
        <v>0.18</v>
      </c>
      <c r="AA21" s="4">
        <f t="shared" si="11"/>
        <v>0.18</v>
      </c>
      <c r="AB21" s="4">
        <f t="shared" si="12"/>
        <v>0.13</v>
      </c>
      <c r="AD21" s="1">
        <f t="shared" si="18"/>
        <v>225</v>
      </c>
      <c r="AE21" s="4">
        <f t="shared" si="19"/>
        <v>11.25</v>
      </c>
      <c r="AF21" s="4">
        <f t="shared" si="13"/>
        <v>78.75</v>
      </c>
      <c r="AG21" s="4">
        <f t="shared" si="20"/>
        <v>669.375</v>
      </c>
    </row>
    <row r="22" spans="1:33">
      <c r="A22" s="1">
        <v>18</v>
      </c>
      <c r="B22" s="4">
        <f>Data!F19*$B$1</f>
        <v>12.48</v>
      </c>
      <c r="C22" s="12">
        <f>B22*Data!G19</f>
        <v>8.1968640000000015</v>
      </c>
      <c r="D22" s="12">
        <f>B22*Data!H19</f>
        <v>3.3671039999999999</v>
      </c>
      <c r="E22" s="12">
        <f>B22*Data!I19</f>
        <v>0.91603200000000007</v>
      </c>
      <c r="G22" s="13">
        <f t="shared" si="14"/>
        <v>10.728164571428573</v>
      </c>
      <c r="H22" s="13">
        <f t="shared" si="15"/>
        <v>18.821622857142859</v>
      </c>
      <c r="I22" s="13">
        <f t="shared" si="16"/>
        <v>0.87823542857142878</v>
      </c>
      <c r="J22" s="13">
        <f t="shared" si="17"/>
        <v>0.72152228571428556</v>
      </c>
      <c r="K22" s="13">
        <f>(Data!$Q$40*C22+Data!$R$40*D22+Data!$S$40*E22)/7</f>
        <v>976.81922742857148</v>
      </c>
      <c r="L22" s="3" t="str">
        <f>ROUND((Data!$Q$41*C22+Data!$R$41*D22+Data!$S$41*E22)/7,2) &amp; " - " &amp; ROUND((Data!$Q$42*C22+Data!$R$42*D22+Data!$S$42*E22)/7,2)</f>
        <v>0,35 - 1,18</v>
      </c>
      <c r="M22" s="12">
        <f>Data!E19/(G22*$P$24+H22*$P$25+K22*$P$26+AVERAGE((Data!$Q$41*C22+Data!$R$41*D22+Data!$S$41*E22)/7,(Data!$Q$42*C22+Data!$R$42*D22+Data!$S$42*E22)/7)*$P$27)</f>
        <v>470.81678943031011</v>
      </c>
      <c r="N22" s="12"/>
      <c r="R22" s="4" t="str">
        <f t="shared" si="2"/>
        <v>Level 18</v>
      </c>
      <c r="S22" s="4">
        <f t="shared" si="3"/>
        <v>1.23</v>
      </c>
      <c r="T22" s="4">
        <f t="shared" si="4"/>
        <v>1.23</v>
      </c>
      <c r="U22" s="4">
        <f t="shared" si="5"/>
        <v>0.84</v>
      </c>
      <c r="V22" s="4">
        <f t="shared" si="6"/>
        <v>0.51</v>
      </c>
      <c r="W22" s="11">
        <f t="shared" si="7"/>
        <v>0.18</v>
      </c>
      <c r="X22" s="4">
        <f t="shared" si="8"/>
        <v>0.09</v>
      </c>
      <c r="Y22" s="4">
        <f t="shared" si="9"/>
        <v>0.14000000000000001</v>
      </c>
      <c r="Z22" s="4">
        <f t="shared" si="10"/>
        <v>0.18</v>
      </c>
      <c r="AA22" s="4">
        <f t="shared" si="11"/>
        <v>0.18</v>
      </c>
      <c r="AB22" s="4">
        <f t="shared" si="12"/>
        <v>0.14000000000000001</v>
      </c>
      <c r="AD22" s="1">
        <f t="shared" si="18"/>
        <v>237.5</v>
      </c>
      <c r="AE22" s="4">
        <f t="shared" si="19"/>
        <v>11.875</v>
      </c>
      <c r="AF22" s="4">
        <f t="shared" si="13"/>
        <v>83.125</v>
      </c>
      <c r="AG22" s="4">
        <f t="shared" si="20"/>
        <v>748.125</v>
      </c>
    </row>
    <row r="23" spans="1:33">
      <c r="A23" s="1">
        <v>19</v>
      </c>
      <c r="B23" s="4">
        <f>Data!F20*$B$1</f>
        <v>12.8</v>
      </c>
      <c r="C23" s="12">
        <f>B23*Data!G20</f>
        <v>8.3724800000000013</v>
      </c>
      <c r="D23" s="12">
        <f>B23*Data!H20</f>
        <v>3.4611199999999998</v>
      </c>
      <c r="E23" s="12">
        <f>B23*Data!I20</f>
        <v>0.96640000000000004</v>
      </c>
      <c r="G23" s="13">
        <f t="shared" si="14"/>
        <v>11.004891428571428</v>
      </c>
      <c r="H23" s="13">
        <f t="shared" si="15"/>
        <v>19.318628571428572</v>
      </c>
      <c r="I23" s="13">
        <f t="shared" si="16"/>
        <v>0.89705142857142861</v>
      </c>
      <c r="J23" s="13">
        <f t="shared" si="17"/>
        <v>0.74166857142857123</v>
      </c>
      <c r="K23" s="13">
        <f>(Data!$Q$40*C23+Data!$R$40*D23+Data!$S$40*E23)/7</f>
        <v>1013.3208685714286</v>
      </c>
      <c r="L23" s="3" t="str">
        <f>ROUND((Data!$Q$41*C23+Data!$R$41*D23+Data!$S$41*E23)/7,2) &amp; " - " &amp; ROUND((Data!$Q$42*C23+Data!$R$42*D23+Data!$S$42*E23)/7,2)</f>
        <v>0,37 - 1,22</v>
      </c>
      <c r="M23" s="12">
        <f>Data!E20/(G23*$P$24+H23*$P$25+K23*$P$26+AVERAGE((Data!$Q$41*C23+Data!$R$41*D23+Data!$S$41*E23)/7,(Data!$Q$42*C23+Data!$R$42*D23+Data!$S$42*E23)/7)*$P$27)</f>
        <v>488.60091304853535</v>
      </c>
      <c r="N23" s="12"/>
      <c r="O23" s="1" t="s">
        <v>49</v>
      </c>
      <c r="R23" s="4" t="str">
        <f t="shared" si="2"/>
        <v>Level 19</v>
      </c>
      <c r="S23" s="4">
        <f t="shared" si="3"/>
        <v>1.26</v>
      </c>
      <c r="T23" s="4">
        <f t="shared" si="4"/>
        <v>1.26</v>
      </c>
      <c r="U23" s="4">
        <f t="shared" si="5"/>
        <v>0.87</v>
      </c>
      <c r="V23" s="4">
        <f t="shared" si="6"/>
        <v>0.52</v>
      </c>
      <c r="W23" s="11">
        <f t="shared" si="7"/>
        <v>0.19</v>
      </c>
      <c r="X23" s="4">
        <f t="shared" si="8"/>
        <v>0.1</v>
      </c>
      <c r="Y23" s="4">
        <f t="shared" si="9"/>
        <v>0.14000000000000001</v>
      </c>
      <c r="Z23" s="4">
        <f t="shared" si="10"/>
        <v>0.19</v>
      </c>
      <c r="AA23" s="4">
        <f t="shared" si="11"/>
        <v>0.19</v>
      </c>
      <c r="AB23" s="4">
        <f t="shared" si="12"/>
        <v>0.14000000000000001</v>
      </c>
      <c r="AD23" s="1">
        <f t="shared" si="18"/>
        <v>250</v>
      </c>
      <c r="AE23" s="4">
        <f t="shared" si="19"/>
        <v>12.5</v>
      </c>
      <c r="AF23" s="4">
        <f t="shared" si="13"/>
        <v>87.5</v>
      </c>
      <c r="AG23" s="4">
        <f t="shared" si="20"/>
        <v>831.25</v>
      </c>
    </row>
    <row r="24" spans="1:33">
      <c r="A24" s="1">
        <v>20</v>
      </c>
      <c r="B24" s="4">
        <f>Data!F21*$B$1</f>
        <v>12.96</v>
      </c>
      <c r="C24" s="12">
        <f>B24*Data!G21</f>
        <v>8.4434400000000007</v>
      </c>
      <c r="D24" s="12">
        <f>B24*Data!H21</f>
        <v>3.5121600000000006</v>
      </c>
      <c r="E24" s="12">
        <f>B24*Data!I21</f>
        <v>1.0044</v>
      </c>
      <c r="G24" s="13">
        <f t="shared" si="14"/>
        <v>11.144674285714286</v>
      </c>
      <c r="H24" s="13">
        <f t="shared" si="15"/>
        <v>19.575385714285716</v>
      </c>
      <c r="I24" s="13">
        <f t="shared" si="16"/>
        <v>0.90465428571428574</v>
      </c>
      <c r="J24" s="13">
        <f t="shared" si="17"/>
        <v>0.75260571428571443</v>
      </c>
      <c r="K24" s="13">
        <f>(Data!$Q$40*C24+Data!$R$40*D24+Data!$S$40*E24)/7</f>
        <v>1037.0642914285713</v>
      </c>
      <c r="L24" s="3" t="str">
        <f>ROUND((Data!$Q$41*C24+Data!$R$41*D24+Data!$S$41*E24)/7,2) &amp; " - " &amp; ROUND((Data!$Q$42*C24+Data!$R$42*D24+Data!$S$42*E24)/7,2)</f>
        <v>0,39 - 1,25</v>
      </c>
      <c r="M24" s="12">
        <f>Data!E21/(G24*$P$24+H24*$P$25+K24*$P$26+AVERAGE((Data!$Q$41*C24+Data!$R$41*D24+Data!$S$41*E24)/7,(Data!$Q$42*C24+Data!$R$42*D24+Data!$S$42*E24)/7)*$P$27)</f>
        <v>511.90369980690326</v>
      </c>
      <c r="N24" s="12"/>
      <c r="O24" s="1" t="s">
        <v>10</v>
      </c>
      <c r="P24" s="1">
        <v>1</v>
      </c>
      <c r="R24" s="4" t="str">
        <f t="shared" si="2"/>
        <v>Level 20</v>
      </c>
      <c r="S24" s="4">
        <f t="shared" si="3"/>
        <v>1.27</v>
      </c>
      <c r="T24" s="4">
        <f t="shared" si="4"/>
        <v>1.27</v>
      </c>
      <c r="U24" s="4">
        <f t="shared" si="5"/>
        <v>0.88</v>
      </c>
      <c r="V24" s="4">
        <f t="shared" si="6"/>
        <v>0.53</v>
      </c>
      <c r="W24" s="11">
        <f t="shared" si="7"/>
        <v>0.2</v>
      </c>
      <c r="X24" s="4">
        <f t="shared" si="8"/>
        <v>0.1</v>
      </c>
      <c r="Y24" s="4">
        <f t="shared" si="9"/>
        <v>0.15</v>
      </c>
      <c r="Z24" s="4">
        <f t="shared" si="10"/>
        <v>0.2</v>
      </c>
      <c r="AA24" s="4">
        <f t="shared" si="11"/>
        <v>0.2</v>
      </c>
      <c r="AB24" s="4">
        <f t="shared" si="12"/>
        <v>0.15</v>
      </c>
      <c r="AD24" s="1">
        <f t="shared" si="18"/>
        <v>262.5</v>
      </c>
      <c r="AE24" s="4">
        <f t="shared" si="19"/>
        <v>13.125</v>
      </c>
      <c r="AF24" s="4">
        <f t="shared" si="13"/>
        <v>91.875</v>
      </c>
      <c r="AG24" s="4">
        <f t="shared" si="20"/>
        <v>918.75</v>
      </c>
    </row>
    <row r="25" spans="1:33">
      <c r="A25" s="1">
        <v>21</v>
      </c>
      <c r="B25" s="4">
        <f>Data!F22*$B$1</f>
        <v>13.28</v>
      </c>
      <c r="C25" s="12">
        <f>B25*Data!G22</f>
        <v>8.6173920000000006</v>
      </c>
      <c r="D25" s="12">
        <f>B25*Data!H22</f>
        <v>3.6068479999999998</v>
      </c>
      <c r="E25" s="12">
        <f>B25*Data!I22</f>
        <v>1.05576</v>
      </c>
      <c r="G25" s="13">
        <f t="shared" si="14"/>
        <v>11.422127999999999</v>
      </c>
      <c r="H25" s="13">
        <f t="shared" si="15"/>
        <v>20.074379999999994</v>
      </c>
      <c r="I25" s="13">
        <f t="shared" si="16"/>
        <v>0.923292</v>
      </c>
      <c r="J25" s="13">
        <f t="shared" si="17"/>
        <v>0.77289600000000003</v>
      </c>
      <c r="K25" s="13">
        <f>(Data!$Q$40*C25+Data!$R$40*D25+Data!$S$40*E25)/7</f>
        <v>1074.0212331428572</v>
      </c>
      <c r="L25" s="3" t="str">
        <f>ROUND((Data!$Q$41*C25+Data!$R$41*D25+Data!$S$41*E25)/7,2) &amp; " - " &amp; ROUND((Data!$Q$42*C25+Data!$R$42*D25+Data!$S$42*E25)/7,2)</f>
        <v>0,41 - 1,3</v>
      </c>
      <c r="M25" s="12">
        <f>Data!E22/(G25*$P$24+H25*$P$25+K25*$P$26+AVERAGE((Data!$Q$41*C25+Data!$R$41*D25+Data!$S$41*E25)/7,(Data!$Q$42*C25+Data!$R$42*D25+Data!$S$42*E25)/7)*$P$27)</f>
        <v>525.82145813809836</v>
      </c>
      <c r="N25" s="12"/>
      <c r="O25" s="1" t="s">
        <v>11</v>
      </c>
      <c r="P25" s="1">
        <v>0</v>
      </c>
      <c r="R25" s="4" t="str">
        <f t="shared" si="2"/>
        <v>Level 21</v>
      </c>
      <c r="S25" s="4">
        <f t="shared" si="3"/>
        <v>1.29</v>
      </c>
      <c r="T25" s="4">
        <f t="shared" si="4"/>
        <v>1.29</v>
      </c>
      <c r="U25" s="4">
        <f t="shared" si="5"/>
        <v>0.9</v>
      </c>
      <c r="V25" s="4">
        <f t="shared" si="6"/>
        <v>0.54</v>
      </c>
      <c r="W25" s="11">
        <f t="shared" si="7"/>
        <v>0.21</v>
      </c>
      <c r="X25" s="4">
        <f t="shared" si="8"/>
        <v>0.11</v>
      </c>
      <c r="Y25" s="4">
        <f t="shared" si="9"/>
        <v>0.16</v>
      </c>
      <c r="Z25" s="4">
        <f t="shared" si="10"/>
        <v>0.21</v>
      </c>
      <c r="AA25" s="4">
        <f t="shared" si="11"/>
        <v>0.21</v>
      </c>
      <c r="AB25" s="4">
        <f t="shared" si="12"/>
        <v>0.16</v>
      </c>
      <c r="AD25" s="1">
        <f t="shared" si="18"/>
        <v>275</v>
      </c>
      <c r="AE25" s="4">
        <f t="shared" si="19"/>
        <v>13.75</v>
      </c>
      <c r="AF25" s="4">
        <f t="shared" si="13"/>
        <v>96.25</v>
      </c>
      <c r="AG25" s="4">
        <f t="shared" si="20"/>
        <v>1010.625</v>
      </c>
    </row>
    <row r="26" spans="1:33">
      <c r="A26" s="1">
        <v>22</v>
      </c>
      <c r="B26" s="4">
        <f>Data!F23*$B$1</f>
        <v>13.44</v>
      </c>
      <c r="C26" s="12">
        <f>B26*Data!G23</f>
        <v>8.6849279999999993</v>
      </c>
      <c r="D26" s="12">
        <f>B26*Data!H23</f>
        <v>3.6583679999999998</v>
      </c>
      <c r="E26" s="12">
        <f>B26*Data!I23</f>
        <v>1.0967040000000001</v>
      </c>
      <c r="G26" s="13">
        <f t="shared" si="14"/>
        <v>11.561471999999998</v>
      </c>
      <c r="H26" s="13">
        <f t="shared" si="15"/>
        <v>20.33136</v>
      </c>
      <c r="I26" s="13">
        <f t="shared" si="16"/>
        <v>0.9305279999999998</v>
      </c>
      <c r="J26" s="13">
        <f t="shared" si="17"/>
        <v>0.78393599999999997</v>
      </c>
      <c r="K26" s="13">
        <f>(Data!$Q$40*C26+Data!$R$40*D26+Data!$S$40*E26)/7</f>
        <v>1098.9889920000001</v>
      </c>
      <c r="L26" s="3" t="str">
        <f>ROUND((Data!$Q$41*C26+Data!$R$41*D26+Data!$S$41*E26)/7,2) &amp; " - " &amp; ROUND((Data!$Q$42*C26+Data!$R$42*D26+Data!$S$42*E26)/7,2)</f>
        <v>0,42 - 1,33</v>
      </c>
      <c r="M26" s="12">
        <f>Data!E23/(G26*$P$24+H26*$P$25+K26*$P$26+AVERAGE((Data!$Q$41*C26+Data!$R$41*D26+Data!$S$41*E26)/7,(Data!$Q$42*C26+Data!$R$42*D26+Data!$S$42*E26)/7)*$P$27)</f>
        <v>544.99980625304465</v>
      </c>
      <c r="N26" s="12"/>
      <c r="O26" s="1" t="s">
        <v>14</v>
      </c>
      <c r="P26" s="1">
        <v>0</v>
      </c>
      <c r="R26" s="4" t="str">
        <f t="shared" si="2"/>
        <v>Level 22</v>
      </c>
      <c r="S26" s="4">
        <f t="shared" si="3"/>
        <v>1.3</v>
      </c>
      <c r="T26" s="4">
        <f t="shared" si="4"/>
        <v>1.3</v>
      </c>
      <c r="U26" s="4">
        <f t="shared" si="5"/>
        <v>0.91</v>
      </c>
      <c r="V26" s="4">
        <f t="shared" si="6"/>
        <v>0.55000000000000004</v>
      </c>
      <c r="W26" s="11">
        <f t="shared" si="7"/>
        <v>0.22</v>
      </c>
      <c r="X26" s="4">
        <f t="shared" si="8"/>
        <v>0.11</v>
      </c>
      <c r="Y26" s="4">
        <f t="shared" si="9"/>
        <v>0.16</v>
      </c>
      <c r="Z26" s="4">
        <f t="shared" si="10"/>
        <v>0.22</v>
      </c>
      <c r="AA26" s="4">
        <f t="shared" si="11"/>
        <v>0.22</v>
      </c>
      <c r="AB26" s="4">
        <f t="shared" si="12"/>
        <v>0.16</v>
      </c>
      <c r="AD26" s="1">
        <f t="shared" si="18"/>
        <v>287.5</v>
      </c>
      <c r="AE26" s="4">
        <f t="shared" si="19"/>
        <v>14.375</v>
      </c>
      <c r="AF26" s="4">
        <f t="shared" si="13"/>
        <v>100.625</v>
      </c>
      <c r="AG26" s="4">
        <f t="shared" si="20"/>
        <v>1106.875</v>
      </c>
    </row>
    <row r="27" spans="1:33">
      <c r="A27" s="1">
        <v>23</v>
      </c>
      <c r="B27" s="4">
        <f>Data!F24*$B$1</f>
        <v>13.76</v>
      </c>
      <c r="C27" s="12">
        <f>B27*Data!G24</f>
        <v>8.8559359999999998</v>
      </c>
      <c r="D27" s="12">
        <f>B27*Data!H24</f>
        <v>3.7537279999999997</v>
      </c>
      <c r="E27" s="12">
        <f>B27*Data!I24</f>
        <v>1.1503359999999998</v>
      </c>
      <c r="G27" s="13">
        <f t="shared" si="14"/>
        <v>11.839104000000001</v>
      </c>
      <c r="H27" s="13">
        <f t="shared" si="15"/>
        <v>20.831657142857143</v>
      </c>
      <c r="I27" s="13">
        <f t="shared" si="16"/>
        <v>0.94885028571428565</v>
      </c>
      <c r="J27" s="13">
        <f t="shared" si="17"/>
        <v>0.80437028571428559</v>
      </c>
      <c r="K27" s="13">
        <f>(Data!$Q$40*C27+Data!$R$40*D27+Data!$S$40*E27)/7</f>
        <v>1136.9160685714285</v>
      </c>
      <c r="L27" s="3" t="str">
        <f>ROUND((Data!$Q$41*C27+Data!$R$41*D27+Data!$S$41*E27)/7,2) &amp; " - " &amp; ROUND((Data!$Q$42*C27+Data!$R$42*D27+Data!$S$42*E27)/7,2)</f>
        <v>0,44 - 1,38</v>
      </c>
      <c r="M27" s="12">
        <f>Data!E24/(G27*$P$24+H27*$P$25+K27*$P$26+AVERAGE((Data!$Q$41*C27+Data!$R$41*D27+Data!$S$41*E27)/7,(Data!$Q$42*C27+Data!$R$42*D27+Data!$S$42*E27)/7)*$P$27)</f>
        <v>556.545495334782</v>
      </c>
      <c r="N27" s="12"/>
      <c r="O27" s="1" t="s">
        <v>15</v>
      </c>
      <c r="P27" s="1">
        <v>0</v>
      </c>
      <c r="R27" s="4" t="str">
        <f t="shared" si="2"/>
        <v>Level 23</v>
      </c>
      <c r="S27" s="4">
        <f t="shared" si="3"/>
        <v>1.33</v>
      </c>
      <c r="T27" s="4">
        <f t="shared" si="4"/>
        <v>1.33</v>
      </c>
      <c r="U27" s="4">
        <f t="shared" si="5"/>
        <v>0.94</v>
      </c>
      <c r="V27" s="4">
        <f t="shared" si="6"/>
        <v>0.56000000000000005</v>
      </c>
      <c r="W27" s="11">
        <f t="shared" si="7"/>
        <v>0.23</v>
      </c>
      <c r="X27" s="4">
        <f t="shared" si="8"/>
        <v>0.12</v>
      </c>
      <c r="Y27" s="4">
        <f t="shared" si="9"/>
        <v>0.17</v>
      </c>
      <c r="Z27" s="4">
        <f t="shared" si="10"/>
        <v>0.23</v>
      </c>
      <c r="AA27" s="4">
        <f t="shared" si="11"/>
        <v>0.23</v>
      </c>
      <c r="AB27" s="4">
        <f t="shared" si="12"/>
        <v>0.17</v>
      </c>
      <c r="AD27" s="1">
        <f t="shared" si="18"/>
        <v>300</v>
      </c>
      <c r="AE27" s="4">
        <f t="shared" si="19"/>
        <v>15</v>
      </c>
      <c r="AF27" s="4">
        <f t="shared" si="13"/>
        <v>105</v>
      </c>
      <c r="AG27" s="4">
        <f t="shared" si="20"/>
        <v>1207.5</v>
      </c>
    </row>
    <row r="28" spans="1:33">
      <c r="A28" s="1">
        <v>24</v>
      </c>
      <c r="B28" s="4">
        <f>Data!F25*$B$1</f>
        <v>13.92</v>
      </c>
      <c r="C28" s="12">
        <f>B28*Data!G25</f>
        <v>8.92272</v>
      </c>
      <c r="D28" s="12">
        <f>B28*Data!H25</f>
        <v>3.8057279999999998</v>
      </c>
      <c r="E28" s="12">
        <f>B28*Data!I25</f>
        <v>1.1915519999999999</v>
      </c>
      <c r="G28" s="13">
        <f t="shared" si="14"/>
        <v>11.979154285714284</v>
      </c>
      <c r="H28" s="13">
        <f t="shared" si="15"/>
        <v>21.090291428571422</v>
      </c>
      <c r="I28" s="13">
        <f t="shared" si="16"/>
        <v>0.95600571428571435</v>
      </c>
      <c r="J28" s="13">
        <f t="shared" si="17"/>
        <v>0.81551314285714283</v>
      </c>
      <c r="K28" s="13">
        <f>(Data!$Q$40*C28+Data!$R$40*D28+Data!$S$40*E28)/7</f>
        <v>1162.033446857143</v>
      </c>
      <c r="L28" s="3" t="str">
        <f>ROUND((Data!$Q$41*C28+Data!$R$41*D28+Data!$S$41*E28)/7,2) &amp; " - " &amp; ROUND((Data!$Q$42*C28+Data!$R$42*D28+Data!$S$42*E28)/7,2)</f>
        <v>0,46 - 1,41</v>
      </c>
      <c r="M28" s="12">
        <f>Data!E25/(G28*$P$24+H28*$P$25+K28*$P$26+AVERAGE((Data!$Q$41*C28+Data!$R$41*D28+Data!$S$41*E28)/7,(Data!$Q$42*C28+Data!$R$42*D28+Data!$S$42*E28)/7)*$P$27)</f>
        <v>572.74493978110559</v>
      </c>
      <c r="N28" s="12"/>
      <c r="R28" s="4" t="str">
        <f t="shared" si="2"/>
        <v>Level 24</v>
      </c>
      <c r="S28" s="4">
        <f t="shared" si="3"/>
        <v>1.34</v>
      </c>
      <c r="T28" s="4">
        <f t="shared" si="4"/>
        <v>1.34</v>
      </c>
      <c r="U28" s="4">
        <f t="shared" si="5"/>
        <v>0.95</v>
      </c>
      <c r="V28" s="4">
        <f t="shared" si="6"/>
        <v>0.56999999999999995</v>
      </c>
      <c r="W28" s="11">
        <f t="shared" si="7"/>
        <v>0.24</v>
      </c>
      <c r="X28" s="4">
        <f t="shared" si="8"/>
        <v>0.12</v>
      </c>
      <c r="Y28" s="4">
        <f t="shared" si="9"/>
        <v>0.18</v>
      </c>
      <c r="Z28" s="4">
        <f t="shared" si="10"/>
        <v>0.24</v>
      </c>
      <c r="AA28" s="4">
        <f t="shared" si="11"/>
        <v>0.24</v>
      </c>
      <c r="AB28" s="4">
        <f t="shared" si="12"/>
        <v>0.18</v>
      </c>
      <c r="AD28" s="1">
        <f t="shared" si="18"/>
        <v>312.5</v>
      </c>
      <c r="AE28" s="4">
        <f t="shared" si="19"/>
        <v>15.625</v>
      </c>
      <c r="AF28" s="4">
        <f t="shared" si="13"/>
        <v>109.375</v>
      </c>
      <c r="AG28" s="4">
        <f t="shared" si="20"/>
        <v>1312.5</v>
      </c>
    </row>
    <row r="29" spans="1:33">
      <c r="A29" s="1">
        <v>25</v>
      </c>
      <c r="B29" s="4">
        <f>Data!F26*$B$1</f>
        <v>14.24</v>
      </c>
      <c r="C29" s="12">
        <f>B29*Data!G26</f>
        <v>9.0908160000000002</v>
      </c>
      <c r="D29" s="12">
        <f>B29*Data!H26</f>
        <v>3.9017600000000003</v>
      </c>
      <c r="E29" s="12">
        <f>B29*Data!I26</f>
        <v>1.2474240000000001</v>
      </c>
      <c r="G29" s="13">
        <f t="shared" si="14"/>
        <v>12.256978285714284</v>
      </c>
      <c r="H29" s="13">
        <f t="shared" si="15"/>
        <v>21.591908571428572</v>
      </c>
      <c r="I29" s="13">
        <f t="shared" si="16"/>
        <v>0.97401599999999988</v>
      </c>
      <c r="J29" s="13">
        <f t="shared" si="17"/>
        <v>0.8360914285714286</v>
      </c>
      <c r="K29" s="13">
        <f>(Data!$Q$40*C29+Data!$R$40*D29+Data!$S$40*E29)/7</f>
        <v>1200.9177874285717</v>
      </c>
      <c r="L29" s="3" t="str">
        <f>ROUND((Data!$Q$41*C29+Data!$R$41*D29+Data!$S$41*E29)/7,2) &amp; " - " &amp; ROUND((Data!$Q$42*C29+Data!$R$42*D29+Data!$S$42*E29)/7,2)</f>
        <v>0,48 - 1,46</v>
      </c>
      <c r="M29" s="12">
        <f>Data!E26/(G29*$P$24+H29*$P$25+K29*$P$26+AVERAGE((Data!$Q$41*C29+Data!$R$41*D29+Data!$S$41*E29)/7,(Data!$Q$42*C29+Data!$R$42*D29+Data!$S$42*E29)/7)*$P$27)</f>
        <v>581.46468353514501</v>
      </c>
      <c r="N29" s="12"/>
      <c r="R29" s="4" t="str">
        <f t="shared" si="2"/>
        <v>Level 25</v>
      </c>
      <c r="S29" s="4">
        <f t="shared" si="3"/>
        <v>1.36</v>
      </c>
      <c r="T29" s="4">
        <f t="shared" si="4"/>
        <v>1.36</v>
      </c>
      <c r="U29" s="4">
        <f t="shared" si="5"/>
        <v>0.98</v>
      </c>
      <c r="V29" s="4">
        <f t="shared" si="6"/>
        <v>0.59</v>
      </c>
      <c r="W29" s="11">
        <f t="shared" si="7"/>
        <v>0.25</v>
      </c>
      <c r="X29" s="4">
        <f t="shared" si="8"/>
        <v>0.12</v>
      </c>
      <c r="Y29" s="4">
        <f t="shared" si="9"/>
        <v>0.19</v>
      </c>
      <c r="Z29" s="4">
        <f t="shared" si="10"/>
        <v>0.25</v>
      </c>
      <c r="AA29" s="4">
        <f t="shared" si="11"/>
        <v>0.25</v>
      </c>
      <c r="AB29" s="4">
        <f t="shared" si="12"/>
        <v>0.19</v>
      </c>
      <c r="AD29" s="1">
        <f t="shared" si="18"/>
        <v>325</v>
      </c>
      <c r="AE29" s="4">
        <f t="shared" si="19"/>
        <v>16.25</v>
      </c>
      <c r="AF29" s="4">
        <f t="shared" si="13"/>
        <v>113.75</v>
      </c>
      <c r="AG29" s="4">
        <f t="shared" si="20"/>
        <v>1421.875</v>
      </c>
    </row>
    <row r="30" spans="1:33">
      <c r="A30" s="1">
        <v>26</v>
      </c>
      <c r="B30" s="4">
        <f>Data!F27*$B$1</f>
        <v>14.4</v>
      </c>
      <c r="C30" s="12">
        <f>B30*Data!G27</f>
        <v>9.1569599999999998</v>
      </c>
      <c r="D30" s="12">
        <f>B30*Data!H27</f>
        <v>3.9542400000000004</v>
      </c>
      <c r="E30" s="12">
        <f>B30*Data!I27</f>
        <v>1.2887999999999999</v>
      </c>
      <c r="G30" s="13">
        <f t="shared" si="14"/>
        <v>12.397782857142857</v>
      </c>
      <c r="H30" s="13">
        <f t="shared" si="15"/>
        <v>21.852257142857145</v>
      </c>
      <c r="I30" s="13">
        <f t="shared" si="16"/>
        <v>0.98110285714285705</v>
      </c>
      <c r="J30" s="13">
        <f t="shared" si="17"/>
        <v>0.84733714285714279</v>
      </c>
      <c r="K30" s="13">
        <f>(Data!$Q$40*C30+Data!$R$40*D30+Data!$S$40*E30)/7</f>
        <v>1226.1397371428573</v>
      </c>
      <c r="L30" s="3" t="str">
        <f>ROUND((Data!$Q$41*C30+Data!$R$41*D30+Data!$S$41*E30)/7,2) &amp; " - " &amp; ROUND((Data!$Q$42*C30+Data!$R$42*D30+Data!$S$42*E30)/7,2)</f>
        <v>0,5 - 1,49</v>
      </c>
      <c r="M30" s="12">
        <f>Data!E27/(G30*$P$24+H30*$P$25+K30*$P$26+AVERAGE((Data!$Q$41*C30+Data!$R$41*D30+Data!$S$41*E30)/7,(Data!$Q$42*C30+Data!$R$42*D30+Data!$S$42*E30)/7)*$P$27)</f>
        <v>595.91300195611007</v>
      </c>
      <c r="N30" s="12"/>
      <c r="R30" s="4" t="str">
        <f t="shared" si="2"/>
        <v>Level 26</v>
      </c>
      <c r="S30" s="4">
        <f t="shared" si="3"/>
        <v>1.37</v>
      </c>
      <c r="T30" s="4">
        <f t="shared" si="4"/>
        <v>1.37</v>
      </c>
      <c r="U30" s="4">
        <f t="shared" si="5"/>
        <v>0.99</v>
      </c>
      <c r="V30" s="4">
        <f t="shared" si="6"/>
        <v>0.59</v>
      </c>
      <c r="W30" s="11">
        <f t="shared" si="7"/>
        <v>0.26</v>
      </c>
      <c r="X30" s="4">
        <f t="shared" si="8"/>
        <v>0.13</v>
      </c>
      <c r="Y30" s="4">
        <f t="shared" si="9"/>
        <v>0.19</v>
      </c>
      <c r="Z30" s="4">
        <f t="shared" si="10"/>
        <v>0.26</v>
      </c>
      <c r="AA30" s="4">
        <f t="shared" si="11"/>
        <v>0.26</v>
      </c>
      <c r="AB30" s="4">
        <f t="shared" si="12"/>
        <v>0.19</v>
      </c>
      <c r="AD30" s="1">
        <f t="shared" si="18"/>
        <v>337.5</v>
      </c>
      <c r="AE30" s="4">
        <f t="shared" si="19"/>
        <v>16.875</v>
      </c>
      <c r="AF30" s="4">
        <f t="shared" si="13"/>
        <v>118.125</v>
      </c>
      <c r="AG30" s="4">
        <f t="shared" si="20"/>
        <v>1535.625</v>
      </c>
    </row>
    <row r="31" spans="1:33">
      <c r="A31" s="1">
        <v>27</v>
      </c>
      <c r="B31" s="4">
        <f>Data!F28*$B$1</f>
        <v>14.56</v>
      </c>
      <c r="C31" s="12">
        <f>B31*Data!G28</f>
        <v>9.2208480000000002</v>
      </c>
      <c r="D31" s="12">
        <f>B31*Data!H28</f>
        <v>4.0069119999999998</v>
      </c>
      <c r="E31" s="12">
        <f>B31*Data!I28</f>
        <v>1.3322400000000001</v>
      </c>
      <c r="G31" s="13">
        <f t="shared" si="14"/>
        <v>12.538031999999999</v>
      </c>
      <c r="H31" s="13">
        <f t="shared" si="15"/>
        <v>22.112219999999997</v>
      </c>
      <c r="I31" s="13">
        <f t="shared" si="16"/>
        <v>0.98794799999999994</v>
      </c>
      <c r="J31" s="13">
        <f t="shared" si="17"/>
        <v>0.85862399999999994</v>
      </c>
      <c r="K31" s="13">
        <f>(Data!$Q$40*C31+Data!$R$40*D31+Data!$S$40*E31)/7</f>
        <v>1252.207944</v>
      </c>
      <c r="L31" s="3" t="str">
        <f>ROUND((Data!$Q$41*C31+Data!$R$41*D31+Data!$S$41*E31)/7,2) &amp; " - " &amp; ROUND((Data!$Q$42*C31+Data!$R$42*D31+Data!$S$42*E31)/7,2)</f>
        <v>0,51 - 1,53</v>
      </c>
      <c r="M31" s="12">
        <f>Data!E28/(G31*$P$24+H31*$P$25+K31*$P$26+AVERAGE((Data!$Q$41*C31+Data!$R$41*D31+Data!$S$41*E31)/7,(Data!$Q$42*C31+Data!$R$42*D31+Data!$S$42*E31)/7)*$P$27)</f>
        <v>609.026998814487</v>
      </c>
      <c r="N31" s="12"/>
      <c r="R31" s="4" t="str">
        <f t="shared" si="2"/>
        <v>Level 27</v>
      </c>
      <c r="S31" s="4">
        <f t="shared" si="3"/>
        <v>1.38</v>
      </c>
      <c r="T31" s="4">
        <f t="shared" si="4"/>
        <v>1.38</v>
      </c>
      <c r="U31" s="4">
        <f t="shared" si="5"/>
        <v>1</v>
      </c>
      <c r="V31" s="4">
        <f t="shared" si="6"/>
        <v>0.6</v>
      </c>
      <c r="W31" s="11">
        <f t="shared" si="7"/>
        <v>0.27</v>
      </c>
      <c r="X31" s="4">
        <f t="shared" si="8"/>
        <v>0.13</v>
      </c>
      <c r="Y31" s="4">
        <f t="shared" si="9"/>
        <v>0.2</v>
      </c>
      <c r="Z31" s="4">
        <f t="shared" si="10"/>
        <v>0.27</v>
      </c>
      <c r="AA31" s="4">
        <f t="shared" si="11"/>
        <v>0.27</v>
      </c>
      <c r="AB31" s="4">
        <f t="shared" si="12"/>
        <v>0.2</v>
      </c>
      <c r="AD31" s="1">
        <f t="shared" si="18"/>
        <v>350</v>
      </c>
      <c r="AE31" s="4">
        <f t="shared" si="19"/>
        <v>17.5</v>
      </c>
      <c r="AF31" s="4">
        <f t="shared" si="13"/>
        <v>122.5</v>
      </c>
      <c r="AG31" s="4">
        <f t="shared" si="20"/>
        <v>1653.75</v>
      </c>
    </row>
    <row r="32" spans="1:33">
      <c r="A32" s="1">
        <v>28</v>
      </c>
      <c r="B32" s="4">
        <f>Data!F29*$B$1</f>
        <v>14.88</v>
      </c>
      <c r="C32" s="12">
        <f>B32*Data!G29</f>
        <v>9.3848160000000007</v>
      </c>
      <c r="D32" s="12">
        <f>B32*Data!H29</f>
        <v>4.103904</v>
      </c>
      <c r="E32" s="12">
        <f>B32*Data!I29</f>
        <v>1.3912800000000001</v>
      </c>
      <c r="G32" s="13">
        <f t="shared" si="14"/>
        <v>12.816144</v>
      </c>
      <c r="H32" s="13">
        <f t="shared" si="15"/>
        <v>22.615739999999999</v>
      </c>
      <c r="I32" s="13">
        <f t="shared" si="16"/>
        <v>1.0055160000000001</v>
      </c>
      <c r="J32" s="13">
        <f t="shared" si="17"/>
        <v>0.87940799999999997</v>
      </c>
      <c r="K32" s="13">
        <f>(Data!$Q$40*C32+Data!$R$40*D32+Data!$S$40*E32)/7</f>
        <v>1292.4469337142857</v>
      </c>
      <c r="L32" s="3" t="str">
        <f>ROUND((Data!$Q$41*C32+Data!$R$41*D32+Data!$S$41*E32)/7,2) &amp; " - " &amp; ROUND((Data!$Q$42*C32+Data!$R$42*D32+Data!$S$42*E32)/7,2)</f>
        <v>0,54 - 1,58</v>
      </c>
      <c r="M32" s="12">
        <f>Data!E29/(G32*$P$24+H32*$P$25+K32*$P$26+AVERAGE((Data!$Q$41*C32+Data!$R$41*D32+Data!$S$41*E32)/7,(Data!$Q$42*C32+Data!$R$42*D32+Data!$S$42*E32)/7)*$P$27)</f>
        <v>614.84952104158629</v>
      </c>
      <c r="N32" s="12"/>
      <c r="R32" s="4" t="str">
        <f t="shared" si="2"/>
        <v>Level 28</v>
      </c>
      <c r="S32" s="4">
        <f t="shared" si="3"/>
        <v>1.41</v>
      </c>
      <c r="T32" s="4">
        <f t="shared" si="4"/>
        <v>1.41</v>
      </c>
      <c r="U32" s="4">
        <f t="shared" si="5"/>
        <v>1.03</v>
      </c>
      <c r="V32" s="4">
        <f t="shared" si="6"/>
        <v>0.62</v>
      </c>
      <c r="W32" s="11">
        <f t="shared" si="7"/>
        <v>0.28000000000000003</v>
      </c>
      <c r="X32" s="4">
        <f t="shared" si="8"/>
        <v>0.14000000000000001</v>
      </c>
      <c r="Y32" s="4">
        <f t="shared" si="9"/>
        <v>0.21</v>
      </c>
      <c r="Z32" s="4">
        <f t="shared" si="10"/>
        <v>0.28000000000000003</v>
      </c>
      <c r="AA32" s="4">
        <f t="shared" si="11"/>
        <v>0.28000000000000003</v>
      </c>
      <c r="AB32" s="4">
        <f t="shared" si="12"/>
        <v>0.21</v>
      </c>
      <c r="AD32" s="1">
        <f t="shared" si="18"/>
        <v>362.5</v>
      </c>
      <c r="AE32" s="4">
        <f t="shared" si="19"/>
        <v>18.125</v>
      </c>
      <c r="AF32" s="4">
        <f t="shared" si="13"/>
        <v>126.875</v>
      </c>
      <c r="AG32" s="4">
        <f t="shared" si="20"/>
        <v>1776.25</v>
      </c>
    </row>
    <row r="33" spans="1:33">
      <c r="A33" s="1">
        <v>29</v>
      </c>
      <c r="B33" s="4">
        <f>Data!F30*$B$1</f>
        <v>15.04</v>
      </c>
      <c r="C33" s="12">
        <f>B33*Data!G30</f>
        <v>9.4481279999999987</v>
      </c>
      <c r="D33" s="12">
        <f>B33*Data!H30</f>
        <v>4.1570559999999999</v>
      </c>
      <c r="E33" s="12">
        <f>B33*Data!I30</f>
        <v>1.4348159999999999</v>
      </c>
      <c r="G33" s="13">
        <f t="shared" si="14"/>
        <v>12.957174857142856</v>
      </c>
      <c r="H33" s="13">
        <f t="shared" si="15"/>
        <v>22.877451428571426</v>
      </c>
      <c r="I33" s="13">
        <f t="shared" si="16"/>
        <v>1.0122994285714284</v>
      </c>
      <c r="J33" s="13">
        <f t="shared" si="17"/>
        <v>0.8907977142857143</v>
      </c>
      <c r="K33" s="13">
        <f>(Data!$Q$40*C33+Data!$R$40*D33+Data!$S$40*E33)/7</f>
        <v>1318.593970285714</v>
      </c>
      <c r="L33" s="3" t="str">
        <f>ROUND((Data!$Q$41*C33+Data!$R$41*D33+Data!$S$41*E33)/7,2) &amp; " - " &amp; ROUND((Data!$Q$42*C33+Data!$R$42*D33+Data!$S$42*E33)/7,2)</f>
        <v>0,55 - 1,61</v>
      </c>
      <c r="M33" s="12">
        <f>Data!E30/(G33*$P$24+H33*$P$25+K33*$P$26+AVERAGE((Data!$Q$41*C33+Data!$R$41*D33+Data!$S$41*E33)/7,(Data!$Q$42*C33+Data!$R$42*D33+Data!$S$42*E33)/7)*$P$27)</f>
        <v>626.75699676331567</v>
      </c>
      <c r="N33" s="12"/>
      <c r="R33" s="4" t="str">
        <f t="shared" si="2"/>
        <v>Level 29</v>
      </c>
      <c r="S33" s="4">
        <f t="shared" si="3"/>
        <v>1.42</v>
      </c>
      <c r="T33" s="4">
        <f t="shared" si="4"/>
        <v>1.42</v>
      </c>
      <c r="U33" s="4">
        <f t="shared" si="5"/>
        <v>1.04</v>
      </c>
      <c r="V33" s="4">
        <f t="shared" si="6"/>
        <v>0.62</v>
      </c>
      <c r="W33" s="11">
        <f t="shared" si="7"/>
        <v>0.28999999999999998</v>
      </c>
      <c r="X33" s="4">
        <f t="shared" si="8"/>
        <v>0.14000000000000001</v>
      </c>
      <c r="Y33" s="4">
        <f t="shared" si="9"/>
        <v>0.22</v>
      </c>
      <c r="Z33" s="4">
        <f t="shared" si="10"/>
        <v>0.28999999999999998</v>
      </c>
      <c r="AA33" s="4">
        <f t="shared" si="11"/>
        <v>0.28999999999999998</v>
      </c>
      <c r="AB33" s="4">
        <f t="shared" si="12"/>
        <v>0.22</v>
      </c>
      <c r="AD33" s="1">
        <f t="shared" si="18"/>
        <v>375</v>
      </c>
      <c r="AE33" s="4">
        <f t="shared" si="19"/>
        <v>18.75</v>
      </c>
      <c r="AF33" s="4">
        <f t="shared" si="13"/>
        <v>131.25</v>
      </c>
      <c r="AG33" s="4">
        <f t="shared" si="20"/>
        <v>1903.125</v>
      </c>
    </row>
    <row r="34" spans="1:33">
      <c r="A34" s="1">
        <v>30</v>
      </c>
      <c r="B34" s="4">
        <f>Data!F31*$B$1</f>
        <v>15.2</v>
      </c>
      <c r="C34" s="12">
        <f>B34*Data!G31</f>
        <v>9.5091199999999994</v>
      </c>
      <c r="D34" s="12">
        <f>B34*Data!H31</f>
        <v>4.2103999999999999</v>
      </c>
      <c r="E34" s="12">
        <f>B34*Data!I31</f>
        <v>1.48048</v>
      </c>
      <c r="G34" s="13">
        <f t="shared" si="14"/>
        <v>13.097622857142856</v>
      </c>
      <c r="H34" s="13">
        <f t="shared" si="15"/>
        <v>23.138742857142859</v>
      </c>
      <c r="I34" s="13">
        <f t="shared" si="16"/>
        <v>1.0188342857142856</v>
      </c>
      <c r="J34" s="13">
        <f t="shared" si="17"/>
        <v>0.90222857142857138</v>
      </c>
      <c r="K34" s="13">
        <f>(Data!$Q$40*C34+Data!$R$40*D34+Data!$S$40*E34)/7</f>
        <v>1345.6130057142857</v>
      </c>
      <c r="L34" s="3" t="str">
        <f>ROUND((Data!$Q$41*C34+Data!$R$41*D34+Data!$S$41*E34)/7,2) &amp; " - " &amp; ROUND((Data!$Q$42*C34+Data!$R$42*D34+Data!$S$42*E34)/7,2)</f>
        <v>0,57 - 1,65</v>
      </c>
      <c r="M34" s="12">
        <f>Data!E31/(G34*$P$24+H34*$P$25+K34*$P$26+AVERAGE((Data!$Q$41*C34+Data!$R$41*D34+Data!$S$41*E34)/7,(Data!$Q$42*C34+Data!$R$42*D34+Data!$S$42*E34)/7)*$P$27)</f>
        <v>637.52026540039549</v>
      </c>
      <c r="N34" s="12"/>
      <c r="R34" s="4" t="str">
        <f t="shared" si="2"/>
        <v>Level 30</v>
      </c>
      <c r="S34" s="4">
        <f t="shared" si="3"/>
        <v>1.43</v>
      </c>
      <c r="T34" s="4">
        <f t="shared" si="4"/>
        <v>1.43</v>
      </c>
      <c r="U34" s="4">
        <f t="shared" si="5"/>
        <v>1.05</v>
      </c>
      <c r="V34" s="4">
        <f t="shared" si="6"/>
        <v>0.63</v>
      </c>
      <c r="W34" s="11">
        <f t="shared" si="7"/>
        <v>0.3</v>
      </c>
      <c r="X34" s="4">
        <f t="shared" si="8"/>
        <v>0.15</v>
      </c>
      <c r="Y34" s="4">
        <f t="shared" si="9"/>
        <v>0.22</v>
      </c>
      <c r="Z34" s="4">
        <f t="shared" si="10"/>
        <v>0.3</v>
      </c>
      <c r="AA34" s="4">
        <f t="shared" si="11"/>
        <v>0.3</v>
      </c>
      <c r="AB34" s="4">
        <f t="shared" si="12"/>
        <v>0.22</v>
      </c>
      <c r="AD34" s="1">
        <f t="shared" si="18"/>
        <v>387.5</v>
      </c>
      <c r="AE34" s="4">
        <f t="shared" si="19"/>
        <v>19.375</v>
      </c>
      <c r="AF34" s="4">
        <f t="shared" si="13"/>
        <v>135.625</v>
      </c>
      <c r="AG34" s="4">
        <f t="shared" si="20"/>
        <v>2034.375</v>
      </c>
    </row>
    <row r="35" spans="1:33">
      <c r="A35" s="1">
        <v>31</v>
      </c>
      <c r="B35" s="4">
        <f>Data!F32*$B$1</f>
        <v>15.36</v>
      </c>
      <c r="C35" s="12">
        <f>B35*Data!G32</f>
        <v>9.5708159999999989</v>
      </c>
      <c r="D35" s="12">
        <f>B35*Data!H32</f>
        <v>4.2639360000000002</v>
      </c>
      <c r="E35" s="12">
        <f>B35*Data!I32</f>
        <v>1.5252479999999999</v>
      </c>
      <c r="G35" s="13">
        <f t="shared" si="14"/>
        <v>13.238783999999999</v>
      </c>
      <c r="H35" s="13">
        <f t="shared" si="15"/>
        <v>23.401234285714285</v>
      </c>
      <c r="I35" s="13">
        <f t="shared" si="16"/>
        <v>1.0254445714285711</v>
      </c>
      <c r="J35" s="13">
        <f t="shared" si="17"/>
        <v>0.91370057142857153</v>
      </c>
      <c r="K35" s="13">
        <f>(Data!$Q$40*C35+Data!$R$40*D35+Data!$S$40*E35)/7</f>
        <v>1372.287744</v>
      </c>
      <c r="L35" s="3" t="str">
        <f>ROUND((Data!$Q$41*C35+Data!$R$41*D35+Data!$S$41*E35)/7,2) &amp; " - " &amp; ROUND((Data!$Q$42*C35+Data!$R$42*D35+Data!$S$42*E35)/7,2)</f>
        <v>0,59 - 1,68</v>
      </c>
      <c r="M35" s="12">
        <f>Data!E32/(G35*$P$24+H35*$P$25+K35*$P$26+AVERAGE((Data!$Q$41*C35+Data!$R$41*D35+Data!$S$41*E35)/7,(Data!$Q$42*C35+Data!$R$42*D35+Data!$S$42*E35)/7)*$P$27)</f>
        <v>647.79363421897358</v>
      </c>
      <c r="N35" s="12"/>
      <c r="R35" s="4" t="str">
        <f t="shared" si="2"/>
        <v>Level 31</v>
      </c>
      <c r="S35" s="4">
        <f t="shared" si="3"/>
        <v>1.44</v>
      </c>
      <c r="T35" s="4">
        <f t="shared" si="4"/>
        <v>1.44</v>
      </c>
      <c r="U35" s="4">
        <f t="shared" si="5"/>
        <v>1.07</v>
      </c>
      <c r="V35" s="4">
        <f t="shared" si="6"/>
        <v>0.64</v>
      </c>
      <c r="W35" s="11">
        <f t="shared" si="7"/>
        <v>0.31</v>
      </c>
      <c r="X35" s="4">
        <f t="shared" si="8"/>
        <v>0.15</v>
      </c>
      <c r="Y35" s="4">
        <f t="shared" si="9"/>
        <v>0.23</v>
      </c>
      <c r="Z35" s="4">
        <f t="shared" si="10"/>
        <v>0.31</v>
      </c>
      <c r="AA35" s="4">
        <f t="shared" si="11"/>
        <v>0.31</v>
      </c>
      <c r="AB35" s="4">
        <f t="shared" si="12"/>
        <v>0.23</v>
      </c>
      <c r="AD35" s="1">
        <f t="shared" si="18"/>
        <v>400</v>
      </c>
      <c r="AE35" s="4">
        <f t="shared" si="19"/>
        <v>20</v>
      </c>
      <c r="AF35" s="4">
        <f t="shared" si="13"/>
        <v>140</v>
      </c>
      <c r="AG35" s="4">
        <f t="shared" si="20"/>
        <v>2170</v>
      </c>
    </row>
    <row r="36" spans="1:33">
      <c r="A36" s="1">
        <v>32</v>
      </c>
      <c r="B36" s="4">
        <f>Data!F33*$B$1</f>
        <v>15.68</v>
      </c>
      <c r="C36" s="12">
        <f>B36*Data!G33</f>
        <v>9.7325759999999999</v>
      </c>
      <c r="D36" s="12">
        <f>B36*Data!H33</f>
        <v>4.360608</v>
      </c>
      <c r="E36" s="12">
        <f>B36*Data!I33</f>
        <v>1.586816</v>
      </c>
      <c r="G36" s="13">
        <f t="shared" si="14"/>
        <v>13.515264</v>
      </c>
      <c r="H36" s="13">
        <f t="shared" si="15"/>
        <v>23.902200000000001</v>
      </c>
      <c r="I36" s="13">
        <f t="shared" si="16"/>
        <v>1.0427760000000001</v>
      </c>
      <c r="J36" s="13">
        <f t="shared" si="17"/>
        <v>0.93441599999999991</v>
      </c>
      <c r="K36" s="13">
        <f>(Data!$Q$40*C36+Data!$R$40*D36+Data!$S$40*E36)/7</f>
        <v>1413.5167200000001</v>
      </c>
      <c r="L36" s="3" t="str">
        <f>ROUND((Data!$Q$41*C36+Data!$R$41*D36+Data!$S$41*E36)/7,2) &amp; " - " &amp; ROUND((Data!$Q$42*C36+Data!$R$42*D36+Data!$S$42*E36)/7,2)</f>
        <v>0,61 - 1,73</v>
      </c>
      <c r="M36" s="12">
        <f>Data!E33/(G36*$P$24+H36*$P$25+K36*$P$26+AVERAGE((Data!$Q$41*C36+Data!$R$41*D36+Data!$S$41*E36)/7,(Data!$Q$42*C36+Data!$R$42*D36+Data!$S$42*E36)/7)*$P$27)</f>
        <v>651.26363791339929</v>
      </c>
      <c r="N36" s="12"/>
      <c r="R36" s="4" t="str">
        <f t="shared" si="2"/>
        <v>Level 32</v>
      </c>
      <c r="S36" s="4">
        <f t="shared" si="3"/>
        <v>1.46</v>
      </c>
      <c r="T36" s="4">
        <f t="shared" si="4"/>
        <v>1.46</v>
      </c>
      <c r="U36" s="4">
        <f t="shared" si="5"/>
        <v>1.0900000000000001</v>
      </c>
      <c r="V36" s="4">
        <f t="shared" si="6"/>
        <v>0.65</v>
      </c>
      <c r="W36" s="11">
        <f t="shared" si="7"/>
        <v>0.32</v>
      </c>
      <c r="X36" s="4">
        <f t="shared" si="8"/>
        <v>0.16</v>
      </c>
      <c r="Y36" s="4">
        <f t="shared" si="9"/>
        <v>0.24</v>
      </c>
      <c r="Z36" s="4">
        <f t="shared" si="10"/>
        <v>0.32</v>
      </c>
      <c r="AA36" s="4">
        <f t="shared" si="11"/>
        <v>0.32</v>
      </c>
      <c r="AB36" s="4">
        <f t="shared" si="12"/>
        <v>0.24</v>
      </c>
      <c r="AD36" s="1">
        <f t="shared" si="18"/>
        <v>412.5</v>
      </c>
      <c r="AE36" s="4">
        <f t="shared" si="19"/>
        <v>20.625</v>
      </c>
      <c r="AF36" s="4">
        <f t="shared" si="13"/>
        <v>144.375</v>
      </c>
      <c r="AG36" s="4">
        <f t="shared" si="20"/>
        <v>2310</v>
      </c>
    </row>
    <row r="37" spans="1:33">
      <c r="A37" s="1">
        <v>33</v>
      </c>
      <c r="B37" s="4">
        <f>Data!F34*$B$1</f>
        <v>15.84</v>
      </c>
      <c r="C37" s="12">
        <f>B37*Data!G34</f>
        <v>9.7922879999999992</v>
      </c>
      <c r="D37" s="12">
        <f>B37*Data!H34</f>
        <v>4.4146080000000003</v>
      </c>
      <c r="E37" s="12">
        <f>B37*Data!I34</f>
        <v>1.6331039999999999</v>
      </c>
      <c r="G37" s="13">
        <f t="shared" si="14"/>
        <v>13.656569142857142</v>
      </c>
      <c r="H37" s="13">
        <f t="shared" si="15"/>
        <v>24.165617142857144</v>
      </c>
      <c r="I37" s="13">
        <f t="shared" si="16"/>
        <v>1.0491737142857143</v>
      </c>
      <c r="J37" s="13">
        <f t="shared" si="17"/>
        <v>0.9459874285714287</v>
      </c>
      <c r="K37" s="13">
        <f>(Data!$Q$40*C37+Data!$R$40*D37+Data!$S$40*E37)/7</f>
        <v>1440.8417005714286</v>
      </c>
      <c r="L37" s="3" t="str">
        <f>ROUND((Data!$Q$41*C37+Data!$R$41*D37+Data!$S$41*E37)/7,2) &amp; " - " &amp; ROUND((Data!$Q$42*C37+Data!$R$42*D37+Data!$S$42*E37)/7,2)</f>
        <v>0,63 - 1,77</v>
      </c>
      <c r="M37" s="12">
        <f>Data!E34/(G37*$P$24+H37*$P$25+K37*$P$26+AVERAGE((Data!$Q$41*C37+Data!$R$41*D37+Data!$S$41*E37)/7,(Data!$Q$42*C37+Data!$R$42*D37+Data!$S$42*E37)/7)*$P$27)</f>
        <v>658.80382590130569</v>
      </c>
      <c r="N37" s="12"/>
      <c r="R37" s="4" t="str">
        <f t="shared" si="2"/>
        <v>Level 33</v>
      </c>
      <c r="S37" s="4">
        <f t="shared" si="3"/>
        <v>1.47</v>
      </c>
      <c r="T37" s="4">
        <f t="shared" si="4"/>
        <v>1.47</v>
      </c>
      <c r="U37" s="4">
        <f t="shared" si="5"/>
        <v>1.1000000000000001</v>
      </c>
      <c r="V37" s="4">
        <f t="shared" si="6"/>
        <v>0.66</v>
      </c>
      <c r="W37" s="11">
        <f t="shared" si="7"/>
        <v>0.33</v>
      </c>
      <c r="X37" s="4">
        <f t="shared" si="8"/>
        <v>0.16</v>
      </c>
      <c r="Y37" s="4">
        <f t="shared" si="9"/>
        <v>0.24</v>
      </c>
      <c r="Z37" s="4">
        <f t="shared" si="10"/>
        <v>0.33</v>
      </c>
      <c r="AA37" s="4">
        <f t="shared" si="11"/>
        <v>0.33</v>
      </c>
      <c r="AB37" s="4">
        <f t="shared" si="12"/>
        <v>0.24</v>
      </c>
      <c r="AD37" s="1">
        <f t="shared" si="18"/>
        <v>425</v>
      </c>
      <c r="AE37" s="4">
        <f t="shared" si="19"/>
        <v>21.25</v>
      </c>
      <c r="AF37" s="4">
        <f t="shared" si="13"/>
        <v>148.75</v>
      </c>
      <c r="AG37" s="4">
        <f t="shared" si="20"/>
        <v>2454.375</v>
      </c>
    </row>
    <row r="38" spans="1:33">
      <c r="A38" s="1">
        <v>34</v>
      </c>
      <c r="B38" s="4">
        <f>Data!F35*$B$1</f>
        <v>16</v>
      </c>
      <c r="C38" s="12">
        <f>B38*Data!G35</f>
        <v>9.8512000000000004</v>
      </c>
      <c r="D38" s="12">
        <f>B38*Data!H35</f>
        <v>4.4687999999999999</v>
      </c>
      <c r="E38" s="12">
        <f>B38*Data!I35</f>
        <v>1.68</v>
      </c>
      <c r="G38" s="13">
        <f t="shared" si="14"/>
        <v>13.797942857142857</v>
      </c>
      <c r="H38" s="13">
        <f t="shared" si="15"/>
        <v>24.42942857142857</v>
      </c>
      <c r="I38" s="13">
        <f t="shared" si="16"/>
        <v>1.0554857142857144</v>
      </c>
      <c r="J38" s="13">
        <f t="shared" si="17"/>
        <v>0.95760000000000001</v>
      </c>
      <c r="K38" s="13">
        <f>(Data!$Q$40*C38+Data!$R$40*D38+Data!$S$40*E38)/7</f>
        <v>1468.4273142857144</v>
      </c>
      <c r="L38" s="3" t="str">
        <f>ROUND((Data!$Q$41*C38+Data!$R$41*D38+Data!$S$41*E38)/7,2) &amp; " - " &amp; ROUND((Data!$Q$42*C38+Data!$R$42*D38+Data!$S$42*E38)/7,2)</f>
        <v>0,65 - 1,81</v>
      </c>
      <c r="M38" s="12">
        <f>Data!E35/(G38*$P$24+H38*$P$25+K38*$P$26+AVERAGE((Data!$Q$41*C38+Data!$R$41*D38+Data!$S$41*E38)/7,(Data!$Q$42*C38+Data!$R$42*D38+Data!$S$42*E38)/7)*$P$27)</f>
        <v>665.60646721664511</v>
      </c>
      <c r="N38" s="12"/>
      <c r="R38" s="4" t="str">
        <f t="shared" si="2"/>
        <v>Level 34</v>
      </c>
      <c r="S38" s="4">
        <f t="shared" si="3"/>
        <v>1.48</v>
      </c>
      <c r="T38" s="4">
        <f t="shared" si="4"/>
        <v>1.48</v>
      </c>
      <c r="U38" s="4">
        <f t="shared" si="5"/>
        <v>1.1200000000000001</v>
      </c>
      <c r="V38" s="4">
        <f t="shared" si="6"/>
        <v>0.67</v>
      </c>
      <c r="W38" s="11">
        <f t="shared" si="7"/>
        <v>0.34</v>
      </c>
      <c r="X38" s="4">
        <f t="shared" si="8"/>
        <v>0.17</v>
      </c>
      <c r="Y38" s="4">
        <f t="shared" si="9"/>
        <v>0.25</v>
      </c>
      <c r="Z38" s="4">
        <f t="shared" si="10"/>
        <v>0.34</v>
      </c>
      <c r="AA38" s="4">
        <f t="shared" si="11"/>
        <v>0.34</v>
      </c>
      <c r="AB38" s="4">
        <f t="shared" si="12"/>
        <v>0.25</v>
      </c>
      <c r="AD38" s="1">
        <f t="shared" si="18"/>
        <v>437.5</v>
      </c>
      <c r="AE38" s="4">
        <f t="shared" si="19"/>
        <v>21.875</v>
      </c>
      <c r="AF38" s="4">
        <f t="shared" si="13"/>
        <v>153.125</v>
      </c>
      <c r="AG38" s="4">
        <f t="shared" si="20"/>
        <v>2603.125</v>
      </c>
    </row>
    <row r="39" spans="1:33">
      <c r="A39" s="1">
        <v>35</v>
      </c>
      <c r="B39" s="4">
        <f>Data!F36*$B$1</f>
        <v>16.16</v>
      </c>
      <c r="C39" s="12">
        <f>B39*Data!G36</f>
        <v>9.9093119999999999</v>
      </c>
      <c r="D39" s="12">
        <f>B39*Data!H36</f>
        <v>4.5231839999999996</v>
      </c>
      <c r="E39" s="12">
        <f>B39*Data!I36</f>
        <v>1.7275039999999999</v>
      </c>
      <c r="G39" s="13">
        <f t="shared" si="14"/>
        <v>13.939385142857143</v>
      </c>
      <c r="H39" s="13">
        <f t="shared" si="15"/>
        <v>24.693634285714285</v>
      </c>
      <c r="I39" s="13">
        <f t="shared" si="16"/>
        <v>1.0617119999999998</v>
      </c>
      <c r="J39" s="13">
        <f t="shared" si="17"/>
        <v>0.96925371428571427</v>
      </c>
      <c r="K39" s="13">
        <f>(Data!$Q$40*C39+Data!$R$40*D39+Data!$S$40*E39)/7</f>
        <v>1496.2735611428573</v>
      </c>
      <c r="L39" s="3" t="str">
        <f>ROUND((Data!$Q$41*C39+Data!$R$41*D39+Data!$S$41*E39)/7,2) &amp; " - " &amp; ROUND((Data!$Q$42*C39+Data!$R$42*D39+Data!$S$42*E39)/7,2)</f>
        <v>0,67 - 1,84</v>
      </c>
      <c r="M39" s="12">
        <f>Data!E36/(G39*$P$24+H39*$P$25+K39*$P$26+AVERAGE((Data!$Q$41*C39+Data!$R$41*D39+Data!$S$41*E39)/7,(Data!$Q$42*C39+Data!$R$42*D39+Data!$S$42*E39)/7)*$P$27)</f>
        <v>672.33955471862589</v>
      </c>
      <c r="N39" s="12"/>
      <c r="R39" s="4" t="str">
        <f t="shared" si="2"/>
        <v>Level 35</v>
      </c>
      <c r="S39" s="4">
        <f t="shared" si="3"/>
        <v>1.49</v>
      </c>
      <c r="T39" s="4">
        <f t="shared" si="4"/>
        <v>1.49</v>
      </c>
      <c r="U39" s="4">
        <f t="shared" si="5"/>
        <v>1.1299999999999999</v>
      </c>
      <c r="V39" s="4">
        <f t="shared" si="6"/>
        <v>0.68</v>
      </c>
      <c r="W39" s="11">
        <f t="shared" si="7"/>
        <v>0.35</v>
      </c>
      <c r="X39" s="4">
        <f t="shared" si="8"/>
        <v>0.17</v>
      </c>
      <c r="Y39" s="4">
        <f t="shared" si="9"/>
        <v>0.26</v>
      </c>
      <c r="Z39" s="4">
        <f t="shared" si="10"/>
        <v>0.35</v>
      </c>
      <c r="AA39" s="4">
        <f t="shared" si="11"/>
        <v>0.35</v>
      </c>
      <c r="AB39" s="4">
        <f t="shared" si="12"/>
        <v>0.26</v>
      </c>
      <c r="AD39" s="1">
        <f t="shared" si="18"/>
        <v>450</v>
      </c>
      <c r="AE39" s="4">
        <f t="shared" si="19"/>
        <v>22.5</v>
      </c>
      <c r="AF39" s="4">
        <f t="shared" si="13"/>
        <v>157.5</v>
      </c>
      <c r="AG39" s="4">
        <f t="shared" si="20"/>
        <v>2756.25</v>
      </c>
    </row>
    <row r="40" spans="1:33">
      <c r="A40" s="1">
        <v>36</v>
      </c>
      <c r="B40" s="4">
        <f>Data!F37*$B$1</f>
        <v>16.32</v>
      </c>
      <c r="C40" s="12">
        <f>B40*Data!G37</f>
        <v>9.9666240000000013</v>
      </c>
      <c r="D40" s="12">
        <f>B40*Data!H37</f>
        <v>4.5777600000000005</v>
      </c>
      <c r="E40" s="12">
        <f>B40*Data!I37</f>
        <v>1.7756159999999999</v>
      </c>
      <c r="G40" s="13">
        <f t="shared" si="14"/>
        <v>14.080896000000001</v>
      </c>
      <c r="H40" s="13">
        <f t="shared" si="15"/>
        <v>24.95823428571429</v>
      </c>
      <c r="I40" s="13">
        <f t="shared" si="16"/>
        <v>1.0678525714285716</v>
      </c>
      <c r="J40" s="13">
        <f t="shared" si="17"/>
        <v>0.98094857142857161</v>
      </c>
      <c r="K40" s="13">
        <f>(Data!$Q$40*C40+Data!$R$40*D40+Data!$S$40*E40)/7</f>
        <v>1524.3804411428573</v>
      </c>
      <c r="L40" s="3" t="str">
        <f>ROUND((Data!$Q$41*C40+Data!$R$41*D40+Data!$S$41*E40)/7,2) &amp; " - " &amp; ROUND((Data!$Q$42*C40+Data!$R$42*D40+Data!$S$42*E40)/7,2)</f>
        <v>0,68 - 1,88</v>
      </c>
      <c r="M40" s="12">
        <f>Data!E37/(G40*$P$24+H40*$P$25+K40*$P$26+AVERAGE((Data!$Q$41*C40+Data!$R$41*D40+Data!$S$41*E40)/7,(Data!$Q$42*C40+Data!$R$42*D40+Data!$S$42*E40)/7)*$P$27)</f>
        <v>678.36592216858924</v>
      </c>
      <c r="N40" s="12"/>
      <c r="R40" s="4" t="str">
        <f t="shared" si="2"/>
        <v>Level 36</v>
      </c>
      <c r="S40" s="4">
        <f t="shared" si="3"/>
        <v>1.49</v>
      </c>
      <c r="T40" s="4">
        <f t="shared" si="4"/>
        <v>1.49</v>
      </c>
      <c r="U40" s="4">
        <f t="shared" si="5"/>
        <v>1.1399999999999999</v>
      </c>
      <c r="V40" s="4">
        <f t="shared" si="6"/>
        <v>0.69</v>
      </c>
      <c r="W40" s="11">
        <f t="shared" si="7"/>
        <v>0.36</v>
      </c>
      <c r="X40" s="4">
        <f t="shared" si="8"/>
        <v>0.18</v>
      </c>
      <c r="Y40" s="4">
        <f t="shared" si="9"/>
        <v>0.27</v>
      </c>
      <c r="Z40" s="4">
        <f t="shared" si="10"/>
        <v>0.36</v>
      </c>
      <c r="AA40" s="4">
        <f t="shared" si="11"/>
        <v>0.36</v>
      </c>
      <c r="AB40" s="4">
        <f t="shared" si="12"/>
        <v>0.27</v>
      </c>
      <c r="AD40" s="1">
        <f t="shared" si="18"/>
        <v>462.5</v>
      </c>
      <c r="AE40" s="4">
        <f t="shared" si="19"/>
        <v>23.125</v>
      </c>
      <c r="AF40" s="4">
        <f t="shared" si="13"/>
        <v>161.875</v>
      </c>
      <c r="AG40" s="4">
        <f t="shared" si="20"/>
        <v>2913.75</v>
      </c>
    </row>
    <row r="41" spans="1:33">
      <c r="A41" s="1">
        <v>37</v>
      </c>
      <c r="B41" s="4">
        <f>Data!F38*$B$1</f>
        <v>16.48</v>
      </c>
      <c r="C41" s="12">
        <f>B41*Data!G38</f>
        <v>10.024783999999999</v>
      </c>
      <c r="D41" s="12">
        <f>B41*Data!H38</f>
        <v>4.6325280000000006</v>
      </c>
      <c r="E41" s="12">
        <f>B41*Data!I38</f>
        <v>1.8226880000000001</v>
      </c>
      <c r="G41" s="13">
        <f t="shared" si="14"/>
        <v>14.223181714285714</v>
      </c>
      <c r="H41" s="13">
        <f t="shared" si="15"/>
        <v>25.22411142857143</v>
      </c>
      <c r="I41" s="13">
        <f t="shared" si="16"/>
        <v>1.0740839999999998</v>
      </c>
      <c r="J41" s="13">
        <f t="shared" si="17"/>
        <v>0.99268457142857158</v>
      </c>
      <c r="K41" s="13">
        <f>(Data!$Q$40*C41+Data!$R$40*D41+Data!$S$40*E41)/7</f>
        <v>1552.0851051428569</v>
      </c>
      <c r="L41" s="3" t="str">
        <f>ROUND((Data!$Q$41*C41+Data!$R$41*D41+Data!$S$41*E41)/7,2) &amp; " - " &amp; ROUND((Data!$Q$42*C41+Data!$R$42*D41+Data!$S$42*E41)/7,2)</f>
        <v>0,7 - 1,91</v>
      </c>
      <c r="M41" s="12">
        <f>Data!E38/(G41*$P$24+H41*$P$25+K41*$P$26+AVERAGE((Data!$Q$41*C41+Data!$R$41*D41+Data!$S$41*E41)/7,(Data!$Q$42*C41+Data!$R$42*D41+Data!$S$42*E41)/7)*$P$27)</f>
        <v>684.37570408196393</v>
      </c>
      <c r="N41" s="12"/>
      <c r="R41" s="4" t="str">
        <f t="shared" si="2"/>
        <v>Level 37</v>
      </c>
      <c r="S41" s="4">
        <f t="shared" si="3"/>
        <v>1.5</v>
      </c>
      <c r="T41" s="4">
        <f t="shared" si="4"/>
        <v>1.5</v>
      </c>
      <c r="U41" s="4">
        <f t="shared" si="5"/>
        <v>1.1599999999999999</v>
      </c>
      <c r="V41" s="4">
        <f t="shared" si="6"/>
        <v>0.69</v>
      </c>
      <c r="W41" s="11">
        <f t="shared" si="7"/>
        <v>0.36</v>
      </c>
      <c r="X41" s="4">
        <f t="shared" si="8"/>
        <v>0.18</v>
      </c>
      <c r="Y41" s="4">
        <f t="shared" si="9"/>
        <v>0.27</v>
      </c>
      <c r="Z41" s="4">
        <f t="shared" si="10"/>
        <v>0.36</v>
      </c>
      <c r="AA41" s="4">
        <f t="shared" si="11"/>
        <v>0.36</v>
      </c>
      <c r="AB41" s="4">
        <f t="shared" si="12"/>
        <v>0.27</v>
      </c>
      <c r="AD41" s="1">
        <f t="shared" si="18"/>
        <v>475</v>
      </c>
      <c r="AE41" s="4">
        <f t="shared" si="19"/>
        <v>23.75</v>
      </c>
      <c r="AF41" s="4">
        <f t="shared" si="13"/>
        <v>166.25</v>
      </c>
      <c r="AG41" s="4">
        <f t="shared" si="20"/>
        <v>3075.625</v>
      </c>
    </row>
    <row r="42" spans="1:33">
      <c r="A42" s="1">
        <v>38</v>
      </c>
      <c r="B42" s="4">
        <f>Data!F39*$B$1</f>
        <v>16.64</v>
      </c>
      <c r="C42" s="12">
        <f>B42*Data!G39</f>
        <v>10.080512000000001</v>
      </c>
      <c r="D42" s="12">
        <f>B42*Data!H39</f>
        <v>4.6874880000000001</v>
      </c>
      <c r="E42" s="12">
        <f>B42*Data!I39</f>
        <v>1.8720000000000001</v>
      </c>
      <c r="G42" s="13">
        <f t="shared" si="14"/>
        <v>14.364836571428571</v>
      </c>
      <c r="H42" s="13">
        <f t="shared" si="15"/>
        <v>25.489508571428569</v>
      </c>
      <c r="I42" s="13">
        <f t="shared" si="16"/>
        <v>1.0800548571428572</v>
      </c>
      <c r="J42" s="13">
        <f t="shared" si="17"/>
        <v>1.0044617142857144</v>
      </c>
      <c r="K42" s="13">
        <f>(Data!$Q$40*C42+Data!$R$40*D42+Data!$S$40*E42)/7</f>
        <v>1580.7068160000001</v>
      </c>
      <c r="L42" s="3" t="str">
        <f>ROUND((Data!$Q$41*C42+Data!$R$41*D42+Data!$S$41*E42)/7,2) &amp; " - " &amp; ROUND((Data!$Q$42*C42+Data!$R$42*D42+Data!$S$42*E42)/7,2)</f>
        <v>0,72 - 1,95</v>
      </c>
      <c r="M42" s="12">
        <f>Data!E39/(G42*$P$24+H42*$P$25+K42*$P$26+AVERAGE((Data!$Q$41*C42+Data!$R$41*D42+Data!$S$41*E42)/7,(Data!$Q$42*C42+Data!$R$42*D42+Data!$S$42*E42)/7)*$P$27)</f>
        <v>690.50559334094567</v>
      </c>
      <c r="N42" s="12"/>
      <c r="R42" s="4" t="str">
        <f t="shared" si="2"/>
        <v>Level 38</v>
      </c>
      <c r="S42" s="4">
        <f t="shared" si="3"/>
        <v>1.51</v>
      </c>
      <c r="T42" s="4">
        <f t="shared" si="4"/>
        <v>1.51</v>
      </c>
      <c r="U42" s="4">
        <f t="shared" si="5"/>
        <v>1.17</v>
      </c>
      <c r="V42" s="4">
        <f t="shared" si="6"/>
        <v>0.7</v>
      </c>
      <c r="W42" s="11">
        <f t="shared" si="7"/>
        <v>0.37</v>
      </c>
      <c r="X42" s="4">
        <f t="shared" si="8"/>
        <v>0.19</v>
      </c>
      <c r="Y42" s="4">
        <f t="shared" si="9"/>
        <v>0.28000000000000003</v>
      </c>
      <c r="Z42" s="4">
        <f t="shared" si="10"/>
        <v>0.37</v>
      </c>
      <c r="AA42" s="4">
        <f t="shared" si="11"/>
        <v>0.37</v>
      </c>
      <c r="AB42" s="4">
        <f t="shared" si="12"/>
        <v>0.28000000000000003</v>
      </c>
      <c r="AD42" s="1">
        <f t="shared" si="18"/>
        <v>487.5</v>
      </c>
      <c r="AE42" s="4">
        <f t="shared" si="19"/>
        <v>24.375</v>
      </c>
      <c r="AF42" s="4">
        <f t="shared" si="13"/>
        <v>170.625</v>
      </c>
      <c r="AG42" s="4">
        <f t="shared" si="20"/>
        <v>3241.875</v>
      </c>
    </row>
    <row r="43" spans="1:33">
      <c r="A43" s="1">
        <v>39</v>
      </c>
      <c r="B43" s="4">
        <f>Data!F40*$B$1</f>
        <v>16.8</v>
      </c>
      <c r="C43" s="12">
        <f>B43*Data!G40</f>
        <v>10.137120000000001</v>
      </c>
      <c r="D43" s="12">
        <f>B43*Data!H40</f>
        <v>4.7426399999999997</v>
      </c>
      <c r="E43" s="12">
        <f>B43*Data!I40</f>
        <v>1.9202400000000002</v>
      </c>
      <c r="G43" s="13">
        <f t="shared" si="14"/>
        <v>14.507279999999998</v>
      </c>
      <c r="H43" s="13">
        <f t="shared" si="15"/>
        <v>25.756199999999996</v>
      </c>
      <c r="I43" s="13">
        <f t="shared" si="16"/>
        <v>1.08612</v>
      </c>
      <c r="J43" s="13">
        <f t="shared" si="17"/>
        <v>1.0162799999999999</v>
      </c>
      <c r="K43" s="13">
        <f>(Data!$Q$40*C43+Data!$R$40*D43+Data!$S$40*E43)/7</f>
        <v>1608.91344</v>
      </c>
      <c r="L43" s="3" t="str">
        <f>ROUND((Data!$Q$41*C43+Data!$R$41*D43+Data!$S$41*E43)/7,2) &amp; " - " &amp; ROUND((Data!$Q$42*C43+Data!$R$42*D43+Data!$S$42*E43)/7,2)</f>
        <v>0,74 - 1,99</v>
      </c>
      <c r="M43" s="12">
        <f>Data!E40/(G43*$P$24+H43*$P$25+K43*$P$26+AVERAGE((Data!$Q$41*C43+Data!$R$41*D43+Data!$S$41*E43)/7,(Data!$Q$42*C43+Data!$R$42*D43+Data!$S$42*E43)/7)*$P$27)</f>
        <v>696.13325171913698</v>
      </c>
      <c r="N43" s="12"/>
      <c r="R43" s="4" t="str">
        <f t="shared" si="2"/>
        <v>Level 39</v>
      </c>
      <c r="S43" s="4">
        <f t="shared" si="3"/>
        <v>1.52</v>
      </c>
      <c r="T43" s="4">
        <f t="shared" si="4"/>
        <v>1.52</v>
      </c>
      <c r="U43" s="4">
        <f t="shared" si="5"/>
        <v>1.19</v>
      </c>
      <c r="V43" s="4">
        <f t="shared" si="6"/>
        <v>0.71</v>
      </c>
      <c r="W43" s="11">
        <f t="shared" si="7"/>
        <v>0.38</v>
      </c>
      <c r="X43" s="4">
        <f t="shared" si="8"/>
        <v>0.19</v>
      </c>
      <c r="Y43" s="4">
        <f t="shared" si="9"/>
        <v>0.28999999999999998</v>
      </c>
      <c r="Z43" s="4">
        <f t="shared" si="10"/>
        <v>0.38</v>
      </c>
      <c r="AA43" s="4">
        <f t="shared" si="11"/>
        <v>0.38</v>
      </c>
      <c r="AB43" s="4">
        <f t="shared" si="12"/>
        <v>0.28999999999999998</v>
      </c>
      <c r="AD43" s="1">
        <f t="shared" si="18"/>
        <v>500</v>
      </c>
      <c r="AE43" s="4">
        <f t="shared" si="19"/>
        <v>25</v>
      </c>
      <c r="AF43" s="4">
        <f t="shared" si="13"/>
        <v>175</v>
      </c>
      <c r="AG43" s="4">
        <f t="shared" si="20"/>
        <v>3412.5</v>
      </c>
    </row>
    <row r="44" spans="1:33">
      <c r="A44" s="1">
        <v>40</v>
      </c>
      <c r="B44" s="4">
        <f>Data!F41*$B$1</f>
        <v>16.96</v>
      </c>
      <c r="C44" s="12">
        <f>B44*Data!G41</f>
        <v>10.194656</v>
      </c>
      <c r="D44" s="12">
        <f>B44*Data!H41</f>
        <v>4.7962880000000006</v>
      </c>
      <c r="E44" s="12">
        <f>B44*Data!I41</f>
        <v>1.9690559999999999</v>
      </c>
      <c r="G44" s="13">
        <f t="shared" si="14"/>
        <v>14.646898285714286</v>
      </c>
      <c r="H44" s="13">
        <f t="shared" si="15"/>
        <v>26.016942857142858</v>
      </c>
      <c r="I44" s="13">
        <f t="shared" si="16"/>
        <v>1.0922845714285716</v>
      </c>
      <c r="J44" s="13">
        <f t="shared" si="17"/>
        <v>1.027776</v>
      </c>
      <c r="K44" s="13">
        <f>(Data!$Q$40*C44+Data!$R$40*D44+Data!$S$40*E44)/7</f>
        <v>1637.2257257142858</v>
      </c>
      <c r="L44" s="3" t="str">
        <f>ROUND((Data!$Q$41*C44+Data!$R$41*D44+Data!$S$41*E44)/7,2) &amp; " - " &amp; ROUND((Data!$Q$42*C44+Data!$R$42*D44+Data!$S$42*E44)/7,2)</f>
        <v>0,76 - 2,02</v>
      </c>
      <c r="M44" s="12">
        <f>Data!E41/(G44*$P$24+H44*$P$25+K44*$P$26+AVERAGE((Data!$Q$41*C44+Data!$R$41*D44+Data!$S$41*E44)/7,(Data!$Q$42*C44+Data!$R$42*D44+Data!$S$42*E44)/7)*$P$27)</f>
        <v>700.76270072899297</v>
      </c>
      <c r="N44" s="12"/>
      <c r="R44" s="4" t="str">
        <f t="shared" si="2"/>
        <v>Level 40</v>
      </c>
      <c r="S44" s="4">
        <f t="shared" si="3"/>
        <v>1.53</v>
      </c>
      <c r="T44" s="4">
        <f t="shared" si="4"/>
        <v>1.53</v>
      </c>
      <c r="U44" s="4">
        <f t="shared" si="5"/>
        <v>1.2</v>
      </c>
      <c r="V44" s="4">
        <f t="shared" si="6"/>
        <v>0.72</v>
      </c>
      <c r="W44" s="11">
        <f t="shared" si="7"/>
        <v>0.39</v>
      </c>
      <c r="X44" s="4">
        <f t="shared" si="8"/>
        <v>0.2</v>
      </c>
      <c r="Y44" s="4">
        <f t="shared" si="9"/>
        <v>0.3</v>
      </c>
      <c r="Z44" s="4">
        <f t="shared" si="10"/>
        <v>0.39</v>
      </c>
      <c r="AA44" s="4">
        <f t="shared" si="11"/>
        <v>0.39</v>
      </c>
      <c r="AB44" s="4">
        <f t="shared" si="12"/>
        <v>0.3</v>
      </c>
      <c r="AD44" s="1">
        <f t="shared" si="18"/>
        <v>512.5</v>
      </c>
      <c r="AE44" s="4">
        <f t="shared" si="19"/>
        <v>25.625</v>
      </c>
      <c r="AF44" s="4">
        <f t="shared" si="13"/>
        <v>179.375</v>
      </c>
      <c r="AG44" s="4">
        <f t="shared" si="20"/>
        <v>3587.5</v>
      </c>
    </row>
    <row r="45" spans="1:33">
      <c r="A45" s="1">
        <v>41</v>
      </c>
      <c r="B45" s="4">
        <f>Data!F42*$B$1</f>
        <v>17.12</v>
      </c>
      <c r="C45" s="12">
        <f>B45*Data!G42</f>
        <v>10.248032</v>
      </c>
      <c r="D45" s="12">
        <f>B45*Data!H42</f>
        <v>4.8518080000000001</v>
      </c>
      <c r="E45" s="12">
        <f>B45*Data!I42</f>
        <v>2.0201600000000002</v>
      </c>
      <c r="G45" s="13">
        <f t="shared" si="14"/>
        <v>14.788745142857142</v>
      </c>
      <c r="H45" s="13">
        <f t="shared" si="15"/>
        <v>26.283479999999997</v>
      </c>
      <c r="I45" s="13">
        <f t="shared" si="16"/>
        <v>1.0980034285714286</v>
      </c>
      <c r="J45" s="13">
        <f t="shared" si="17"/>
        <v>1.0396731428571429</v>
      </c>
      <c r="K45" s="13">
        <f>(Data!$Q$40*C45+Data!$R$40*D45+Data!$S$40*E45)/7</f>
        <v>1666.6151245714286</v>
      </c>
      <c r="L45" s="3" t="str">
        <f>ROUND((Data!$Q$41*C45+Data!$R$41*D45+Data!$S$41*E45)/7,2) &amp; " - " &amp; ROUND((Data!$Q$42*C45+Data!$R$42*D45+Data!$S$42*E45)/7,2)</f>
        <v>0,78 - 2,06</v>
      </c>
      <c r="M45" s="12">
        <f>Data!E42/(G45*$P$24+H45*$P$25+K45*$P$26+AVERAGE((Data!$Q$41*C45+Data!$R$41*D45+Data!$S$41*E45)/7,(Data!$Q$42*C45+Data!$R$42*D45+Data!$S$42*E45)/7)*$P$27)</f>
        <v>704.92796375189414</v>
      </c>
      <c r="N45" s="12"/>
      <c r="R45" s="4" t="str">
        <f t="shared" si="2"/>
        <v>Level 41</v>
      </c>
      <c r="S45" s="4">
        <f t="shared" si="3"/>
        <v>1.54</v>
      </c>
      <c r="T45" s="4">
        <f t="shared" si="4"/>
        <v>1.54</v>
      </c>
      <c r="U45" s="4">
        <f t="shared" si="5"/>
        <v>1.21</v>
      </c>
      <c r="V45" s="4">
        <f t="shared" si="6"/>
        <v>0.73</v>
      </c>
      <c r="W45" s="11">
        <f t="shared" si="7"/>
        <v>0.4</v>
      </c>
      <c r="X45" s="4">
        <f t="shared" si="8"/>
        <v>0.2</v>
      </c>
      <c r="Y45" s="4">
        <f t="shared" si="9"/>
        <v>0.3</v>
      </c>
      <c r="Z45" s="4">
        <f t="shared" si="10"/>
        <v>0.4</v>
      </c>
      <c r="AA45" s="4">
        <f t="shared" si="11"/>
        <v>0.4</v>
      </c>
      <c r="AB45" s="4">
        <f t="shared" si="12"/>
        <v>0.3</v>
      </c>
      <c r="AD45" s="1">
        <f t="shared" si="18"/>
        <v>525</v>
      </c>
      <c r="AE45" s="4">
        <f t="shared" si="19"/>
        <v>26.25</v>
      </c>
      <c r="AF45" s="4">
        <f t="shared" si="13"/>
        <v>183.75</v>
      </c>
      <c r="AG45" s="4">
        <f t="shared" si="20"/>
        <v>3766.875</v>
      </c>
    </row>
    <row r="46" spans="1:33">
      <c r="A46" s="1">
        <v>42</v>
      </c>
      <c r="B46" s="4">
        <f>Data!F43*$B$1</f>
        <v>17.28</v>
      </c>
      <c r="C46" s="12">
        <f>B46*Data!G43</f>
        <v>10.302336</v>
      </c>
      <c r="D46" s="12">
        <f>B46*Data!H43</f>
        <v>4.9075199999999999</v>
      </c>
      <c r="E46" s="12">
        <f>B46*Data!I43</f>
        <v>2.070144</v>
      </c>
      <c r="G46" s="13">
        <f t="shared" si="14"/>
        <v>14.931401142857144</v>
      </c>
      <c r="H46" s="13">
        <f t="shared" si="15"/>
        <v>26.551337142857143</v>
      </c>
      <c r="I46" s="13">
        <f t="shared" si="16"/>
        <v>1.1038217142857143</v>
      </c>
      <c r="J46" s="13">
        <f t="shared" si="17"/>
        <v>1.0516114285714284</v>
      </c>
      <c r="K46" s="13">
        <f>(Data!$Q$40*C46+Data!$R$40*D46+Data!$S$40*E46)/7</f>
        <v>1695.5701302857144</v>
      </c>
      <c r="L46" s="3" t="str">
        <f>ROUND((Data!$Q$41*C46+Data!$R$41*D46+Data!$S$41*E46)/7,2) &amp; " - " &amp; ROUND((Data!$Q$42*C46+Data!$R$42*D46+Data!$S$42*E46)/7,2)</f>
        <v>0,8 - 2,1</v>
      </c>
      <c r="M46" s="12">
        <f>Data!E43/(G46*$P$24+H46*$P$25+K46*$P$26+AVERAGE((Data!$Q$41*C46+Data!$R$41*D46+Data!$S$41*E46)/7,(Data!$Q$42*C46+Data!$R$42*D46+Data!$S$42*E46)/7)*$P$27)</f>
        <v>709.37749904783595</v>
      </c>
      <c r="N46" s="12"/>
      <c r="R46" s="4" t="str">
        <f t="shared" si="2"/>
        <v>Level 42</v>
      </c>
      <c r="S46" s="4">
        <f t="shared" si="3"/>
        <v>1.55</v>
      </c>
      <c r="T46" s="4">
        <f t="shared" si="4"/>
        <v>1.55</v>
      </c>
      <c r="U46" s="4">
        <f t="shared" si="5"/>
        <v>1.23</v>
      </c>
      <c r="V46" s="4">
        <f t="shared" si="6"/>
        <v>0.74</v>
      </c>
      <c r="W46" s="11">
        <f t="shared" si="7"/>
        <v>0.41</v>
      </c>
      <c r="X46" s="4">
        <f t="shared" si="8"/>
        <v>0.21</v>
      </c>
      <c r="Y46" s="4">
        <f t="shared" si="9"/>
        <v>0.31</v>
      </c>
      <c r="Z46" s="4">
        <f t="shared" si="10"/>
        <v>0.41</v>
      </c>
      <c r="AA46" s="4">
        <f t="shared" si="11"/>
        <v>0.41</v>
      </c>
      <c r="AB46" s="4">
        <f t="shared" si="12"/>
        <v>0.31</v>
      </c>
      <c r="AD46" s="1">
        <f t="shared" si="18"/>
        <v>537.5</v>
      </c>
      <c r="AE46" s="4">
        <f t="shared" si="19"/>
        <v>26.875</v>
      </c>
      <c r="AF46" s="4">
        <f t="shared" si="13"/>
        <v>188.125</v>
      </c>
      <c r="AG46" s="4">
        <f t="shared" si="20"/>
        <v>3950.625</v>
      </c>
    </row>
    <row r="47" spans="1:33">
      <c r="A47" s="1">
        <v>43</v>
      </c>
      <c r="B47" s="4">
        <f>Data!F44*$B$1</f>
        <v>17.440000000000001</v>
      </c>
      <c r="C47" s="12">
        <f>B47*Data!G44</f>
        <v>10.355872000000002</v>
      </c>
      <c r="D47" s="12">
        <f>B47*Data!H44</f>
        <v>4.9634240000000007</v>
      </c>
      <c r="E47" s="12">
        <f>B47*Data!I44</f>
        <v>2.1207040000000004</v>
      </c>
      <c r="G47" s="13">
        <f t="shared" si="14"/>
        <v>15.07413942857143</v>
      </c>
      <c r="H47" s="13">
        <f t="shared" si="15"/>
        <v>26.819605714285718</v>
      </c>
      <c r="I47" s="13">
        <f t="shared" si="16"/>
        <v>1.1095577142857145</v>
      </c>
      <c r="J47" s="13">
        <f t="shared" si="17"/>
        <v>1.0635908571428572</v>
      </c>
      <c r="K47" s="13">
        <f>(Data!$Q$40*C47+Data!$R$40*D47+Data!$S$40*E47)/7</f>
        <v>1724.7728982857147</v>
      </c>
      <c r="L47" s="3" t="str">
        <f>ROUND((Data!$Q$41*C47+Data!$R$41*D47+Data!$S$41*E47)/7,2) &amp; " - " &amp; ROUND((Data!$Q$42*C47+Data!$R$42*D47+Data!$S$42*E47)/7,2)</f>
        <v>0,82 - 2,14</v>
      </c>
      <c r="M47" s="12">
        <f>Data!E44/(G47*$P$24+H47*$P$25+K47*$P$26+AVERAGE((Data!$Q$41*C47+Data!$R$41*D47+Data!$S$41*E47)/7,(Data!$Q$42*C47+Data!$R$42*D47+Data!$S$42*E47)/7)*$P$27)</f>
        <v>714.26963051650534</v>
      </c>
      <c r="N47" s="12"/>
      <c r="R47" s="4" t="str">
        <f t="shared" si="2"/>
        <v>Level 43</v>
      </c>
      <c r="S47" s="4">
        <f t="shared" si="3"/>
        <v>1.55</v>
      </c>
      <c r="T47" s="4">
        <f t="shared" si="4"/>
        <v>1.55</v>
      </c>
      <c r="U47" s="4">
        <f t="shared" si="5"/>
        <v>1.24</v>
      </c>
      <c r="V47" s="4">
        <f t="shared" si="6"/>
        <v>0.74</v>
      </c>
      <c r="W47" s="11">
        <f t="shared" si="7"/>
        <v>0.42</v>
      </c>
      <c r="X47" s="4">
        <f t="shared" si="8"/>
        <v>0.21</v>
      </c>
      <c r="Y47" s="4">
        <f t="shared" si="9"/>
        <v>0.32</v>
      </c>
      <c r="Z47" s="4">
        <f t="shared" si="10"/>
        <v>0.42</v>
      </c>
      <c r="AA47" s="4">
        <f t="shared" si="11"/>
        <v>0.42</v>
      </c>
      <c r="AB47" s="4">
        <f t="shared" si="12"/>
        <v>0.32</v>
      </c>
      <c r="AD47" s="1">
        <f t="shared" si="18"/>
        <v>550</v>
      </c>
      <c r="AE47" s="4">
        <f t="shared" si="19"/>
        <v>27.5</v>
      </c>
      <c r="AF47" s="4">
        <f t="shared" si="13"/>
        <v>192.5</v>
      </c>
      <c r="AG47" s="4">
        <f t="shared" si="20"/>
        <v>4138.75</v>
      </c>
    </row>
    <row r="48" spans="1:33">
      <c r="A48" s="1">
        <v>44</v>
      </c>
      <c r="B48" s="4">
        <f>Data!F45*$B$1</f>
        <v>17.600000000000001</v>
      </c>
      <c r="C48" s="12">
        <f>B48*Data!G45</f>
        <v>10.410400000000001</v>
      </c>
      <c r="D48" s="12">
        <f>B48*Data!H45</f>
        <v>5.0195200000000009</v>
      </c>
      <c r="E48" s="12">
        <f>B48*Data!I45</f>
        <v>2.1700800000000005</v>
      </c>
      <c r="G48" s="13">
        <f t="shared" si="14"/>
        <v>15.217714285714289</v>
      </c>
      <c r="H48" s="13">
        <f t="shared" si="15"/>
        <v>27.089228571428578</v>
      </c>
      <c r="I48" s="13">
        <f t="shared" si="16"/>
        <v>1.1153999999999999</v>
      </c>
      <c r="J48" s="13">
        <f t="shared" si="17"/>
        <v>1.0756114285714287</v>
      </c>
      <c r="K48" s="13">
        <f>(Data!$Q$40*C48+Data!$R$40*D48+Data!$S$40*E48)/7</f>
        <v>1753.5155314285719</v>
      </c>
      <c r="L48" s="3" t="str">
        <f>ROUND((Data!$Q$41*C48+Data!$R$41*D48+Data!$S$41*E48)/7,2) &amp; " - " &amp; ROUND((Data!$Q$42*C48+Data!$R$42*D48+Data!$S$42*E48)/7,2)</f>
        <v>0,84 - 2,17</v>
      </c>
      <c r="M48" s="12">
        <f>Data!E45/(G48*$P$24+H48*$P$25+K48*$P$26+AVERAGE((Data!$Q$41*C48+Data!$R$41*D48+Data!$S$41*E48)/7,(Data!$Q$42*C48+Data!$R$42*D48+Data!$S$42*E48)/7)*$P$27)</f>
        <v>718.30761143028792</v>
      </c>
      <c r="N48" s="12"/>
      <c r="R48" s="4" t="str">
        <f t="shared" si="2"/>
        <v>Level 44</v>
      </c>
      <c r="S48" s="4">
        <f t="shared" si="3"/>
        <v>1.56</v>
      </c>
      <c r="T48" s="4">
        <f t="shared" si="4"/>
        <v>1.56</v>
      </c>
      <c r="U48" s="4">
        <f t="shared" si="5"/>
        <v>1.25</v>
      </c>
      <c r="V48" s="4">
        <f t="shared" si="6"/>
        <v>0.75</v>
      </c>
      <c r="W48" s="11">
        <f t="shared" si="7"/>
        <v>0.43</v>
      </c>
      <c r="X48" s="4">
        <f t="shared" si="8"/>
        <v>0.22</v>
      </c>
      <c r="Y48" s="4">
        <f t="shared" si="9"/>
        <v>0.33</v>
      </c>
      <c r="Z48" s="4">
        <f t="shared" si="10"/>
        <v>0.43</v>
      </c>
      <c r="AA48" s="4">
        <f t="shared" si="11"/>
        <v>0.43</v>
      </c>
      <c r="AB48" s="4">
        <f t="shared" si="12"/>
        <v>0.33</v>
      </c>
      <c r="AD48" s="1">
        <f t="shared" si="18"/>
        <v>562.5</v>
      </c>
      <c r="AE48" s="4">
        <f t="shared" si="19"/>
        <v>28.125</v>
      </c>
      <c r="AF48" s="4">
        <f t="shared" si="13"/>
        <v>196.875</v>
      </c>
      <c r="AG48" s="4">
        <f t="shared" si="20"/>
        <v>4331.25</v>
      </c>
    </row>
    <row r="49" spans="1:33">
      <c r="A49" s="1">
        <v>45</v>
      </c>
      <c r="B49" s="4">
        <f>Data!F46*$B$1</f>
        <v>17.760000000000002</v>
      </c>
      <c r="C49" s="12">
        <f>B49*Data!G46</f>
        <v>10.464192000000001</v>
      </c>
      <c r="D49" s="12">
        <f>B49*Data!H46</f>
        <v>5.0740320000000008</v>
      </c>
      <c r="E49" s="12">
        <f>B49*Data!I46</f>
        <v>2.2217760000000002</v>
      </c>
      <c r="G49" s="13">
        <f t="shared" si="14"/>
        <v>15.35757942857143</v>
      </c>
      <c r="H49" s="13">
        <f t="shared" si="15"/>
        <v>27.351668571428576</v>
      </c>
      <c r="I49" s="13">
        <f t="shared" si="16"/>
        <v>1.1211634285714287</v>
      </c>
      <c r="J49" s="13">
        <f t="shared" si="17"/>
        <v>1.0872925714285715</v>
      </c>
      <c r="K49" s="13">
        <f>(Data!$Q$40*C49+Data!$R$40*D49+Data!$S$40*E49)/7</f>
        <v>1783.0585851428573</v>
      </c>
      <c r="L49" s="3" t="str">
        <f>ROUND((Data!$Q$41*C49+Data!$R$41*D49+Data!$S$41*E49)/7,2) &amp; " - " &amp; ROUND((Data!$Q$42*C49+Data!$R$42*D49+Data!$S$42*E49)/7,2)</f>
        <v>0,86 - 2,21</v>
      </c>
      <c r="M49" s="12">
        <f>Data!E46/(G49*$P$24+H49*$P$25+K49*$P$26+AVERAGE((Data!$Q$41*C49+Data!$R$41*D49+Data!$S$41*E49)/7,(Data!$Q$42*C49+Data!$R$42*D49+Data!$S$42*E49)/7)*$P$27)</f>
        <v>722.50969311979361</v>
      </c>
      <c r="N49" s="12"/>
      <c r="R49" s="4" t="str">
        <f t="shared" si="2"/>
        <v>Level 45</v>
      </c>
      <c r="S49" s="4">
        <f t="shared" si="3"/>
        <v>1.57</v>
      </c>
      <c r="T49" s="4">
        <f t="shared" si="4"/>
        <v>1.57</v>
      </c>
      <c r="U49" s="4">
        <f t="shared" si="5"/>
        <v>1.27</v>
      </c>
      <c r="V49" s="4">
        <f t="shared" si="6"/>
        <v>0.76</v>
      </c>
      <c r="W49" s="11">
        <f t="shared" si="7"/>
        <v>0.44</v>
      </c>
      <c r="X49" s="4">
        <f t="shared" si="8"/>
        <v>0.22</v>
      </c>
      <c r="Y49" s="4">
        <f t="shared" si="9"/>
        <v>0.33</v>
      </c>
      <c r="Z49" s="4">
        <f t="shared" si="10"/>
        <v>0.44</v>
      </c>
      <c r="AA49" s="4">
        <f t="shared" si="11"/>
        <v>0.44</v>
      </c>
      <c r="AB49" s="4">
        <f t="shared" si="12"/>
        <v>0.33</v>
      </c>
      <c r="AD49" s="1">
        <f t="shared" si="18"/>
        <v>575</v>
      </c>
      <c r="AE49" s="4">
        <f t="shared" si="19"/>
        <v>28.75</v>
      </c>
      <c r="AF49" s="4">
        <f t="shared" si="13"/>
        <v>201.25</v>
      </c>
      <c r="AG49" s="4">
        <f t="shared" si="20"/>
        <v>4528.125</v>
      </c>
    </row>
    <row r="50" spans="1:33">
      <c r="A50" s="1">
        <v>46</v>
      </c>
      <c r="B50" s="4">
        <f>Data!F47*$B$1</f>
        <v>17.920000000000002</v>
      </c>
      <c r="C50" s="12">
        <f>B50*Data!G47</f>
        <v>10.515456</v>
      </c>
      <c r="D50" s="12">
        <f>B50*Data!H47</f>
        <v>5.1304960000000008</v>
      </c>
      <c r="E50" s="12">
        <f>B50*Data!I47</f>
        <v>2.2740480000000005</v>
      </c>
      <c r="G50" s="13">
        <f t="shared" si="14"/>
        <v>15.500544000000001</v>
      </c>
      <c r="H50" s="13">
        <f t="shared" si="15"/>
        <v>27.621120000000001</v>
      </c>
      <c r="I50" s="13">
        <f t="shared" si="16"/>
        <v>1.1266560000000001</v>
      </c>
      <c r="J50" s="13">
        <f t="shared" si="17"/>
        <v>1.0993920000000001</v>
      </c>
      <c r="K50" s="13">
        <f>(Data!$Q$40*C50+Data!$R$40*D50+Data!$S$40*E50)/7</f>
        <v>1812.9968640000002</v>
      </c>
      <c r="L50" s="3" t="str">
        <f>ROUND((Data!$Q$41*C50+Data!$R$41*D50+Data!$S$41*E50)/7,2) &amp; " - " &amp; ROUND((Data!$Q$42*C50+Data!$R$42*D50+Data!$S$42*E50)/7,2)</f>
        <v>0,88 - 2,25</v>
      </c>
      <c r="M50" s="12">
        <f>Data!E47/(G50*$P$24+H50*$P$25+K50*$P$26+AVERAGE((Data!$Q$41*C50+Data!$R$41*D50+Data!$S$41*E50)/7,(Data!$Q$42*C50+Data!$R$42*D50+Data!$S$42*E50)/7)*$P$27)</f>
        <v>727.13577020264574</v>
      </c>
      <c r="N50" s="12"/>
      <c r="R50" s="4" t="str">
        <f t="shared" si="2"/>
        <v>Level 46</v>
      </c>
      <c r="S50" s="4">
        <f t="shared" si="3"/>
        <v>1.58</v>
      </c>
      <c r="T50" s="4">
        <f t="shared" si="4"/>
        <v>1.58</v>
      </c>
      <c r="U50" s="4">
        <f t="shared" si="5"/>
        <v>1.28</v>
      </c>
      <c r="V50" s="4">
        <f t="shared" si="6"/>
        <v>0.77</v>
      </c>
      <c r="W50" s="11">
        <f t="shared" si="7"/>
        <v>0.45</v>
      </c>
      <c r="X50" s="4">
        <f t="shared" si="8"/>
        <v>0.23</v>
      </c>
      <c r="Y50" s="4">
        <f t="shared" si="9"/>
        <v>0.34</v>
      </c>
      <c r="Z50" s="4">
        <f t="shared" si="10"/>
        <v>0.45</v>
      </c>
      <c r="AA50" s="4">
        <f t="shared" si="11"/>
        <v>0.45</v>
      </c>
      <c r="AB50" s="4">
        <f t="shared" si="12"/>
        <v>0.34</v>
      </c>
      <c r="AD50" s="1">
        <f t="shared" si="18"/>
        <v>587.5</v>
      </c>
      <c r="AE50" s="4">
        <f t="shared" si="19"/>
        <v>29.375</v>
      </c>
      <c r="AF50" s="4">
        <f t="shared" si="13"/>
        <v>205.625</v>
      </c>
      <c r="AG50" s="4">
        <f t="shared" si="20"/>
        <v>4729.375</v>
      </c>
    </row>
    <row r="51" spans="1:33">
      <c r="A51" s="1">
        <v>47</v>
      </c>
      <c r="B51" s="4">
        <f>Data!F48*$B$1</f>
        <v>17.920000000000002</v>
      </c>
      <c r="C51" s="12">
        <f>B51*Data!G48</f>
        <v>10.474240000000002</v>
      </c>
      <c r="D51" s="12">
        <f>B51*Data!H48</f>
        <v>5.141248</v>
      </c>
      <c r="E51" s="12">
        <f>B51*Data!I48</f>
        <v>2.3045119999999999</v>
      </c>
      <c r="G51" s="13">
        <f t="shared" si="14"/>
        <v>15.50592</v>
      </c>
      <c r="H51" s="13">
        <f t="shared" si="15"/>
        <v>27.645119999999999</v>
      </c>
      <c r="I51" s="13">
        <f t="shared" si="16"/>
        <v>1.1222400000000001</v>
      </c>
      <c r="J51" s="13">
        <f t="shared" si="17"/>
        <v>1.101696</v>
      </c>
      <c r="K51" s="13">
        <f>(Data!$Q$40*C51+Data!$R$40*D51+Data!$S$40*E51)/7</f>
        <v>1826.1507839999999</v>
      </c>
      <c r="L51" s="3" t="str">
        <f>ROUND((Data!$Q$41*C51+Data!$R$41*D51+Data!$S$41*E51)/7,2) &amp; " - " &amp; ROUND((Data!$Q$42*C51+Data!$R$42*D51+Data!$S$42*E51)/7,2)</f>
        <v>0,89 - 2,27</v>
      </c>
      <c r="M51" s="12">
        <f>Data!E48/(G51*$P$24+H51*$P$25+K51*$P$26+AVERAGE((Data!$Q$41*C51+Data!$R$41*D51+Data!$S$41*E51)/7,(Data!$Q$42*C51+Data!$R$42*D51+Data!$S$42*E51)/7)*$P$27)</f>
        <v>738.23417120686815</v>
      </c>
      <c r="N51" s="12"/>
      <c r="R51" s="4" t="str">
        <f t="shared" si="2"/>
        <v>Level 47</v>
      </c>
      <c r="S51" s="4">
        <f t="shared" si="3"/>
        <v>1.57</v>
      </c>
      <c r="T51" s="4">
        <f t="shared" si="4"/>
        <v>1.57</v>
      </c>
      <c r="U51" s="4">
        <f t="shared" si="5"/>
        <v>1.29</v>
      </c>
      <c r="V51" s="4">
        <f t="shared" si="6"/>
        <v>0.77</v>
      </c>
      <c r="W51" s="11">
        <f t="shared" si="7"/>
        <v>0.46</v>
      </c>
      <c r="X51" s="4">
        <f t="shared" si="8"/>
        <v>0.23</v>
      </c>
      <c r="Y51" s="4">
        <f t="shared" si="9"/>
        <v>0.35</v>
      </c>
      <c r="Z51" s="4">
        <f t="shared" si="10"/>
        <v>0.46</v>
      </c>
      <c r="AA51" s="4">
        <f t="shared" si="11"/>
        <v>0.46</v>
      </c>
      <c r="AB51" s="4">
        <f t="shared" si="12"/>
        <v>0.35</v>
      </c>
      <c r="AD51" s="1">
        <f t="shared" si="18"/>
        <v>600</v>
      </c>
      <c r="AE51" s="4">
        <f t="shared" si="19"/>
        <v>30</v>
      </c>
      <c r="AF51" s="4">
        <f t="shared" si="13"/>
        <v>210</v>
      </c>
      <c r="AG51" s="4">
        <f t="shared" si="20"/>
        <v>4935</v>
      </c>
    </row>
    <row r="52" spans="1:33">
      <c r="A52" s="1">
        <v>48</v>
      </c>
      <c r="B52" s="4">
        <f>Data!F49*$B$1</f>
        <v>18.079999999999998</v>
      </c>
      <c r="C52" s="12">
        <f>B52*Data!G49</f>
        <v>10.524367999999997</v>
      </c>
      <c r="D52" s="12">
        <f>B52*Data!H49</f>
        <v>5.1979999999999995</v>
      </c>
      <c r="E52" s="12">
        <f>B52*Data!I49</f>
        <v>2.3576319999999997</v>
      </c>
      <c r="G52" s="13">
        <f t="shared" si="14"/>
        <v>15.649014857142857</v>
      </c>
      <c r="H52" s="13">
        <f t="shared" si="15"/>
        <v>27.915197142857142</v>
      </c>
      <c r="I52" s="13">
        <f t="shared" si="16"/>
        <v>1.1276108571428569</v>
      </c>
      <c r="J52" s="13">
        <f t="shared" si="17"/>
        <v>1.1138571428571427</v>
      </c>
      <c r="K52" s="13">
        <f>(Data!$Q$40*C52+Data!$R$40*D52+Data!$S$40*E52)/7</f>
        <v>1856.4542708571425</v>
      </c>
      <c r="L52" s="3" t="str">
        <f>ROUND((Data!$Q$41*C52+Data!$R$41*D52+Data!$S$41*E52)/7,2) &amp; " - " &amp; ROUND((Data!$Q$42*C52+Data!$R$42*D52+Data!$S$42*E52)/7,2)</f>
        <v>0,91 - 2,31</v>
      </c>
      <c r="M52" s="12">
        <f>Data!E49/(G52*$P$24+H52*$P$25+K52*$P$26+AVERAGE((Data!$Q$41*C52+Data!$R$41*D52+Data!$S$41*E52)/7,(Data!$Q$42*C52+Data!$R$42*D52+Data!$S$42*E52)/7)*$P$27)</f>
        <v>743.4972812163511</v>
      </c>
      <c r="N52" s="12"/>
      <c r="R52" s="4" t="str">
        <f t="shared" si="2"/>
        <v>Level 48</v>
      </c>
      <c r="S52" s="4">
        <f t="shared" si="3"/>
        <v>1.58</v>
      </c>
      <c r="T52" s="4">
        <f t="shared" si="4"/>
        <v>1.58</v>
      </c>
      <c r="U52" s="4">
        <f t="shared" si="5"/>
        <v>1.3</v>
      </c>
      <c r="V52" s="4">
        <f t="shared" si="6"/>
        <v>0.78</v>
      </c>
      <c r="W52" s="11">
        <f t="shared" si="7"/>
        <v>0.47</v>
      </c>
      <c r="X52" s="4">
        <f t="shared" si="8"/>
        <v>0.24</v>
      </c>
      <c r="Y52" s="4">
        <f t="shared" si="9"/>
        <v>0.35</v>
      </c>
      <c r="Z52" s="4">
        <f t="shared" si="10"/>
        <v>0.47</v>
      </c>
      <c r="AA52" s="4">
        <f t="shared" si="11"/>
        <v>0.47</v>
      </c>
      <c r="AB52" s="4">
        <f t="shared" si="12"/>
        <v>0.35</v>
      </c>
      <c r="AD52" s="1">
        <f t="shared" si="18"/>
        <v>612.5</v>
      </c>
      <c r="AE52" s="4">
        <f t="shared" si="19"/>
        <v>30.625</v>
      </c>
      <c r="AF52" s="4">
        <f t="shared" si="13"/>
        <v>214.375</v>
      </c>
      <c r="AG52" s="4">
        <f t="shared" si="20"/>
        <v>5145</v>
      </c>
    </row>
    <row r="53" spans="1:33">
      <c r="A53" s="1">
        <v>49</v>
      </c>
      <c r="B53" s="4">
        <f>Data!F50*$B$1</f>
        <v>18.239999999999998</v>
      </c>
      <c r="C53" s="12">
        <f>B53*Data!G50</f>
        <v>10.575551999999998</v>
      </c>
      <c r="D53" s="12">
        <f>B53*Data!H50</f>
        <v>5.2549440000000001</v>
      </c>
      <c r="E53" s="12">
        <f>B53*Data!I50</f>
        <v>2.4095039999999996</v>
      </c>
      <c r="G53" s="13">
        <f t="shared" si="14"/>
        <v>15.792973714285711</v>
      </c>
      <c r="H53" s="13">
        <f t="shared" si="15"/>
        <v>28.186662857142853</v>
      </c>
      <c r="I53" s="13">
        <f t="shared" si="16"/>
        <v>1.1330948571428567</v>
      </c>
      <c r="J53" s="13">
        <f t="shared" si="17"/>
        <v>1.1260594285714285</v>
      </c>
      <c r="K53" s="13">
        <f>(Data!$Q$40*C53+Data!$R$40*D53+Data!$S$40*E53)/7</f>
        <v>1886.271881142857</v>
      </c>
      <c r="L53" s="3" t="str">
        <f>ROUND((Data!$Q$41*C53+Data!$R$41*D53+Data!$S$41*E53)/7,2) &amp; " - " &amp; ROUND((Data!$Q$42*C53+Data!$R$42*D53+Data!$S$42*E53)/7,2)</f>
        <v>0,93 - 2,35</v>
      </c>
      <c r="M53" s="12">
        <f>Data!E50/(G53*$P$24+H53*$P$25+K53*$P$26+AVERAGE((Data!$Q$41*C53+Data!$R$41*D53+Data!$S$41*E53)/7,(Data!$Q$42*C53+Data!$R$42*D53+Data!$S$42*E53)/7)*$P$27)</f>
        <v>747.61094481654493</v>
      </c>
      <c r="N53" s="12"/>
      <c r="R53" s="4" t="str">
        <f t="shared" si="2"/>
        <v>Level 49</v>
      </c>
      <c r="S53" s="4">
        <f t="shared" si="3"/>
        <v>1.59</v>
      </c>
      <c r="T53" s="4">
        <f t="shared" si="4"/>
        <v>1.59</v>
      </c>
      <c r="U53" s="4">
        <f t="shared" si="5"/>
        <v>1.31</v>
      </c>
      <c r="V53" s="4">
        <f t="shared" si="6"/>
        <v>0.79</v>
      </c>
      <c r="W53" s="11">
        <f t="shared" si="7"/>
        <v>0.48</v>
      </c>
      <c r="X53" s="4">
        <f t="shared" si="8"/>
        <v>0.24</v>
      </c>
      <c r="Y53" s="4">
        <f t="shared" si="9"/>
        <v>0.36</v>
      </c>
      <c r="Z53" s="4">
        <f t="shared" si="10"/>
        <v>0.48</v>
      </c>
      <c r="AA53" s="4">
        <f t="shared" si="11"/>
        <v>0.48</v>
      </c>
      <c r="AB53" s="4">
        <f t="shared" si="12"/>
        <v>0.36</v>
      </c>
      <c r="AD53" s="1">
        <f t="shared" si="18"/>
        <v>625</v>
      </c>
      <c r="AE53" s="4">
        <f t="shared" si="19"/>
        <v>31.25</v>
      </c>
      <c r="AF53" s="4">
        <f t="shared" si="13"/>
        <v>218.75</v>
      </c>
      <c r="AG53" s="4">
        <f t="shared" si="20"/>
        <v>5359.375</v>
      </c>
    </row>
    <row r="54" spans="1:33">
      <c r="A54" s="1">
        <v>50</v>
      </c>
      <c r="B54" s="4">
        <f>Data!F51*$B$1</f>
        <v>18.399999999999999</v>
      </c>
      <c r="C54" s="12">
        <f>B54*Data!G51</f>
        <v>10.627839999999999</v>
      </c>
      <c r="D54" s="12">
        <f>B54*Data!H51</f>
        <v>5.3102400000000003</v>
      </c>
      <c r="E54" s="12">
        <f>B54*Data!I51</f>
        <v>2.4619199999999997</v>
      </c>
      <c r="G54" s="13">
        <f t="shared" si="14"/>
        <v>15.933874285714284</v>
      </c>
      <c r="H54" s="13">
        <f t="shared" si="15"/>
        <v>28.45165714285714</v>
      </c>
      <c r="I54" s="13">
        <f t="shared" si="16"/>
        <v>1.1386971428571429</v>
      </c>
      <c r="J54" s="13">
        <f t="shared" si="17"/>
        <v>1.1379085714285715</v>
      </c>
      <c r="K54" s="13">
        <f>(Data!$Q$40*C54+Data!$R$40*D54+Data!$S$40*E54)/7</f>
        <v>1916.1702171428572</v>
      </c>
      <c r="L54" s="3" t="str">
        <f>ROUND((Data!$Q$41*C54+Data!$R$41*D54+Data!$S$41*E54)/7,2) &amp; " - " &amp; ROUND((Data!$Q$42*C54+Data!$R$42*D54+Data!$S$42*E54)/7,2)</f>
        <v>0,95 - 2,39</v>
      </c>
      <c r="M54" s="12">
        <f>Data!E51/(G54*$P$24+H54*$P$25+K54*$P$26+AVERAGE((Data!$Q$41*C54+Data!$R$41*D54+Data!$S$41*E54)/7,(Data!$Q$42*C54+Data!$R$42*D54+Data!$S$42*E54)/7)*$P$27)</f>
        <v>752.73595014825571</v>
      </c>
      <c r="N54" s="12"/>
      <c r="R54" s="4" t="str">
        <f t="shared" si="2"/>
        <v>Level 50</v>
      </c>
      <c r="S54" s="4">
        <f t="shared" si="3"/>
        <v>1.59</v>
      </c>
      <c r="T54" s="4">
        <f t="shared" si="4"/>
        <v>1.59</v>
      </c>
      <c r="U54" s="4">
        <f t="shared" si="5"/>
        <v>1.33</v>
      </c>
      <c r="V54" s="4">
        <f t="shared" si="6"/>
        <v>0.8</v>
      </c>
      <c r="W54" s="11">
        <f t="shared" si="7"/>
        <v>0.49</v>
      </c>
      <c r="X54" s="4">
        <f t="shared" si="8"/>
        <v>0.25</v>
      </c>
      <c r="Y54" s="4">
        <f t="shared" si="9"/>
        <v>0.37</v>
      </c>
      <c r="Z54" s="4">
        <f t="shared" si="10"/>
        <v>0.49</v>
      </c>
      <c r="AA54" s="4">
        <f t="shared" si="11"/>
        <v>0.49</v>
      </c>
      <c r="AB54" s="4">
        <f t="shared" si="12"/>
        <v>0.37</v>
      </c>
      <c r="AD54" s="1">
        <f t="shared" si="18"/>
        <v>637.5</v>
      </c>
      <c r="AE54" s="4">
        <f t="shared" si="19"/>
        <v>31.875</v>
      </c>
      <c r="AF54" s="4">
        <f t="shared" si="13"/>
        <v>223.125</v>
      </c>
      <c r="AG54" s="4">
        <f t="shared" si="20"/>
        <v>5578.125</v>
      </c>
    </row>
    <row r="55" spans="1:33">
      <c r="A55" s="1">
        <v>51</v>
      </c>
      <c r="B55" s="4">
        <f>Data!F52*$B$1</f>
        <v>18.559999999999999</v>
      </c>
      <c r="C55" s="12">
        <f>B55*Data!G52</f>
        <v>10.677567999999999</v>
      </c>
      <c r="D55" s="12">
        <f>B55*Data!H52</f>
        <v>5.3675519999999999</v>
      </c>
      <c r="E55" s="12">
        <f>B55*Data!I52</f>
        <v>2.5148799999999998</v>
      </c>
      <c r="G55" s="13">
        <f t="shared" si="14"/>
        <v>16.077997714285711</v>
      </c>
      <c r="H55" s="13">
        <f t="shared" si="15"/>
        <v>28.723919999999996</v>
      </c>
      <c r="I55" s="13">
        <f t="shared" si="16"/>
        <v>1.1440251428571426</v>
      </c>
      <c r="J55" s="13">
        <f t="shared" si="17"/>
        <v>1.1501897142857143</v>
      </c>
      <c r="K55" s="13">
        <f>(Data!$Q$40*C55+Data!$R$40*D55+Data!$S$40*E55)/7</f>
        <v>1946.4562697142853</v>
      </c>
      <c r="L55" s="3" t="str">
        <f>ROUND((Data!$Q$41*C55+Data!$R$41*D55+Data!$S$41*E55)/7,2) &amp; " - " &amp; ROUND((Data!$Q$42*C55+Data!$R$42*D55+Data!$S$42*E55)/7,2)</f>
        <v>0,97 - 2,42</v>
      </c>
      <c r="M55" s="12">
        <f>Data!E52/(G55*$P$24+H55*$P$25+K55*$P$26+AVERAGE((Data!$Q$41*C55+Data!$R$41*D55+Data!$S$41*E55)/7,(Data!$Q$42*C55+Data!$R$42*D55+Data!$S$42*E55)/7)*$P$27)</f>
        <v>758.48996975316345</v>
      </c>
      <c r="N55" s="12"/>
      <c r="R55" s="4" t="str">
        <f t="shared" si="2"/>
        <v>Level 51</v>
      </c>
      <c r="S55" s="4">
        <f t="shared" si="3"/>
        <v>1.6</v>
      </c>
      <c r="T55" s="4">
        <f t="shared" si="4"/>
        <v>1.6</v>
      </c>
      <c r="U55" s="4">
        <f t="shared" si="5"/>
        <v>1.34</v>
      </c>
      <c r="V55" s="4">
        <f t="shared" si="6"/>
        <v>0.81</v>
      </c>
      <c r="W55" s="11">
        <f t="shared" si="7"/>
        <v>0.5</v>
      </c>
      <c r="X55" s="4">
        <f t="shared" si="8"/>
        <v>0.25</v>
      </c>
      <c r="Y55" s="4">
        <f t="shared" si="9"/>
        <v>0.38</v>
      </c>
      <c r="Z55" s="4">
        <f t="shared" si="10"/>
        <v>0.5</v>
      </c>
      <c r="AA55" s="4">
        <f t="shared" si="11"/>
        <v>0.5</v>
      </c>
      <c r="AB55" s="4">
        <f t="shared" si="12"/>
        <v>0.38</v>
      </c>
      <c r="AD55" s="1">
        <f t="shared" si="18"/>
        <v>650</v>
      </c>
      <c r="AE55" s="4">
        <f t="shared" si="19"/>
        <v>32.5</v>
      </c>
      <c r="AF55" s="4">
        <f t="shared" si="13"/>
        <v>227.5</v>
      </c>
      <c r="AG55" s="4">
        <f t="shared" si="20"/>
        <v>5801.25</v>
      </c>
    </row>
    <row r="56" spans="1:33">
      <c r="A56" s="1">
        <v>52</v>
      </c>
      <c r="B56" s="4">
        <f>Data!F53*$B$1</f>
        <v>18.559999999999999</v>
      </c>
      <c r="C56" s="12">
        <f>B56*Data!G53</f>
        <v>10.634879999999999</v>
      </c>
      <c r="D56" s="12">
        <f>B56*Data!H53</f>
        <v>5.3786879999999995</v>
      </c>
      <c r="E56" s="12">
        <f>B56*Data!I53</f>
        <v>2.5464319999999998</v>
      </c>
      <c r="G56" s="13">
        <f t="shared" si="14"/>
        <v>16.083565714285715</v>
      </c>
      <c r="H56" s="13">
        <f t="shared" si="15"/>
        <v>28.74877714285714</v>
      </c>
      <c r="I56" s="13">
        <f t="shared" si="16"/>
        <v>1.1394514285714283</v>
      </c>
      <c r="J56" s="13">
        <f t="shared" si="17"/>
        <v>1.1525759999999998</v>
      </c>
      <c r="K56" s="13">
        <f>(Data!$Q$40*C56+Data!$R$40*D56+Data!$S$40*E56)/7</f>
        <v>1960.0799725714282</v>
      </c>
      <c r="L56" s="3" t="str">
        <f>ROUND((Data!$Q$41*C56+Data!$R$41*D56+Data!$S$41*E56)/7,2) &amp; " - " &amp; ROUND((Data!$Q$42*C56+Data!$R$42*D56+Data!$S$42*E56)/7,2)</f>
        <v>0,98 - 2,44</v>
      </c>
      <c r="M56" s="12">
        <f>Data!E53/(G56*$P$24+H56*$P$25+K56*$P$26+AVERAGE((Data!$Q$41*C56+Data!$R$41*D56+Data!$S$41*E56)/7,(Data!$Q$42*C56+Data!$R$42*D56+Data!$S$42*E56)/7)*$P$27)</f>
        <v>770.60026490216808</v>
      </c>
      <c r="N56" s="12"/>
      <c r="R56" s="4" t="str">
        <f t="shared" si="2"/>
        <v>Level 52</v>
      </c>
      <c r="S56" s="4">
        <f t="shared" si="3"/>
        <v>1.6</v>
      </c>
      <c r="T56" s="4">
        <f t="shared" si="4"/>
        <v>1.6</v>
      </c>
      <c r="U56" s="4">
        <f t="shared" si="5"/>
        <v>1.34</v>
      </c>
      <c r="V56" s="4">
        <f t="shared" si="6"/>
        <v>0.81</v>
      </c>
      <c r="W56" s="11">
        <f t="shared" si="7"/>
        <v>0.51</v>
      </c>
      <c r="X56" s="4">
        <f t="shared" si="8"/>
        <v>0.25</v>
      </c>
      <c r="Y56" s="4">
        <f t="shared" si="9"/>
        <v>0.38</v>
      </c>
      <c r="Z56" s="4">
        <f t="shared" si="10"/>
        <v>0.51</v>
      </c>
      <c r="AA56" s="4">
        <f t="shared" si="11"/>
        <v>0.51</v>
      </c>
      <c r="AB56" s="4">
        <f t="shared" si="12"/>
        <v>0.38</v>
      </c>
      <c r="AD56" s="1">
        <f t="shared" si="18"/>
        <v>662.5</v>
      </c>
      <c r="AE56" s="4">
        <f t="shared" si="19"/>
        <v>33.125</v>
      </c>
      <c r="AF56" s="4">
        <f t="shared" si="13"/>
        <v>231.875</v>
      </c>
      <c r="AG56" s="4">
        <f t="shared" si="20"/>
        <v>6028.75</v>
      </c>
    </row>
    <row r="57" spans="1:33">
      <c r="A57" s="1">
        <v>53</v>
      </c>
      <c r="B57" s="4">
        <f>Data!F54*$B$1</f>
        <v>18.72</v>
      </c>
      <c r="C57" s="12">
        <f>B57*Data!G54</f>
        <v>10.685375999999998</v>
      </c>
      <c r="D57" s="12">
        <f>B57*Data!H54</f>
        <v>5.4344159999999997</v>
      </c>
      <c r="E57" s="12">
        <f>B57*Data!I54</f>
        <v>2.6002079999999999</v>
      </c>
      <c r="G57" s="13">
        <f t="shared" si="14"/>
        <v>16.224623999999999</v>
      </c>
      <c r="H57" s="13">
        <f t="shared" si="15"/>
        <v>29.014662857142856</v>
      </c>
      <c r="I57" s="13">
        <f t="shared" si="16"/>
        <v>1.144861714285714</v>
      </c>
      <c r="J57" s="13">
        <f t="shared" si="17"/>
        <v>1.1645177142857139</v>
      </c>
      <c r="K57" s="13">
        <f>(Data!$Q$40*C57+Data!$R$40*D57+Data!$S$40*E57)/7</f>
        <v>1990.5615154285713</v>
      </c>
      <c r="L57" s="3" t="str">
        <f>ROUND((Data!$Q$41*C57+Data!$R$41*D57+Data!$S$41*E57)/7,2) &amp; " - " &amp; ROUND((Data!$Q$42*C57+Data!$R$42*D57+Data!$S$42*E57)/7,2)</f>
        <v>1 - 2,48</v>
      </c>
      <c r="M57" s="12">
        <f>Data!E54/(G57*$P$24+H57*$P$25+K57*$P$26+AVERAGE((Data!$Q$41*C57+Data!$R$41*D57+Data!$S$41*E57)/7,(Data!$Q$42*C57+Data!$R$42*D57+Data!$S$42*E57)/7)*$P$27)</f>
        <v>777.2136969090933</v>
      </c>
      <c r="N57" s="12"/>
      <c r="R57" s="4" t="str">
        <f t="shared" si="2"/>
        <v>Level 53</v>
      </c>
      <c r="S57" s="4">
        <f t="shared" si="3"/>
        <v>1.6</v>
      </c>
      <c r="T57" s="4">
        <f t="shared" si="4"/>
        <v>1.6</v>
      </c>
      <c r="U57" s="4">
        <f t="shared" si="5"/>
        <v>1.36</v>
      </c>
      <c r="V57" s="4">
        <f t="shared" si="6"/>
        <v>0.82</v>
      </c>
      <c r="W57" s="11">
        <f t="shared" si="7"/>
        <v>0.52</v>
      </c>
      <c r="X57" s="4">
        <f t="shared" si="8"/>
        <v>0.26</v>
      </c>
      <c r="Y57" s="4">
        <f t="shared" si="9"/>
        <v>0.39</v>
      </c>
      <c r="Z57" s="4">
        <f t="shared" si="10"/>
        <v>0.52</v>
      </c>
      <c r="AA57" s="4">
        <f t="shared" si="11"/>
        <v>0.52</v>
      </c>
      <c r="AB57" s="4">
        <f t="shared" si="12"/>
        <v>0.39</v>
      </c>
      <c r="AD57" s="1">
        <f t="shared" si="18"/>
        <v>675</v>
      </c>
      <c r="AE57" s="4">
        <f t="shared" si="19"/>
        <v>33.75</v>
      </c>
      <c r="AF57" s="4">
        <f t="shared" si="13"/>
        <v>236.25</v>
      </c>
      <c r="AG57" s="4">
        <f t="shared" si="20"/>
        <v>6260.625</v>
      </c>
    </row>
    <row r="58" spans="1:33">
      <c r="A58" s="1">
        <v>54</v>
      </c>
      <c r="B58" s="4">
        <f>Data!F55*$B$1</f>
        <v>18.88</v>
      </c>
      <c r="C58" s="12">
        <f>B58*Data!G55</f>
        <v>10.733279999999999</v>
      </c>
      <c r="D58" s="12">
        <f>B58*Data!H55</f>
        <v>5.4921919999999993</v>
      </c>
      <c r="E58" s="12">
        <f>B58*Data!I55</f>
        <v>2.654528</v>
      </c>
      <c r="G58" s="13">
        <f t="shared" si="14"/>
        <v>16.368959999999998</v>
      </c>
      <c r="H58" s="13">
        <f t="shared" si="15"/>
        <v>29.287937142857139</v>
      </c>
      <c r="I58" s="13">
        <f t="shared" si="16"/>
        <v>1.1499942857142855</v>
      </c>
      <c r="J58" s="13">
        <f t="shared" si="17"/>
        <v>1.1768982857142856</v>
      </c>
      <c r="K58" s="13">
        <f>(Data!$Q$40*C58+Data!$R$40*D58+Data!$S$40*E58)/7</f>
        <v>2021.433456</v>
      </c>
      <c r="L58" s="3" t="str">
        <f>ROUND((Data!$Q$41*C58+Data!$R$41*D58+Data!$S$41*E58)/7,2) &amp; " - " &amp; ROUND((Data!$Q$42*C58+Data!$R$42*D58+Data!$S$42*E58)/7,2)</f>
        <v>1,02 - 2,52</v>
      </c>
      <c r="M58" s="12">
        <f>Data!E55/(G58*$P$24+H58*$P$25+K58*$P$26+AVERAGE((Data!$Q$41*C58+Data!$R$41*D58+Data!$S$41*E58)/7,(Data!$Q$42*C58+Data!$R$42*D58+Data!$S$42*E58)/7)*$P$27)</f>
        <v>784.71692764842737</v>
      </c>
      <c r="N58" s="12"/>
      <c r="R58" s="4" t="str">
        <f t="shared" si="2"/>
        <v>Level 54</v>
      </c>
      <c r="S58" s="4">
        <f t="shared" si="3"/>
        <v>1.61</v>
      </c>
      <c r="T58" s="4">
        <f t="shared" si="4"/>
        <v>1.61</v>
      </c>
      <c r="U58" s="4">
        <f t="shared" si="5"/>
        <v>1.37</v>
      </c>
      <c r="V58" s="4">
        <f t="shared" si="6"/>
        <v>0.82</v>
      </c>
      <c r="W58" s="11">
        <f t="shared" si="7"/>
        <v>0.53</v>
      </c>
      <c r="X58" s="4">
        <f t="shared" si="8"/>
        <v>0.27</v>
      </c>
      <c r="Y58" s="4">
        <f t="shared" si="9"/>
        <v>0.4</v>
      </c>
      <c r="Z58" s="4">
        <f t="shared" si="10"/>
        <v>0.53</v>
      </c>
      <c r="AA58" s="4">
        <f t="shared" si="11"/>
        <v>0.53</v>
      </c>
      <c r="AB58" s="4">
        <f t="shared" si="12"/>
        <v>0.4</v>
      </c>
      <c r="AD58" s="1">
        <f t="shared" si="18"/>
        <v>687.5</v>
      </c>
      <c r="AE58" s="4">
        <f t="shared" si="19"/>
        <v>34.375</v>
      </c>
      <c r="AF58" s="4">
        <f t="shared" si="13"/>
        <v>240.625</v>
      </c>
      <c r="AG58" s="4">
        <f t="shared" si="20"/>
        <v>6496.875</v>
      </c>
    </row>
    <row r="59" spans="1:33">
      <c r="A59" s="1">
        <v>55</v>
      </c>
      <c r="B59" s="4">
        <f>Data!F56*$B$1</f>
        <v>18.88</v>
      </c>
      <c r="C59" s="12">
        <f>B59*Data!G56</f>
        <v>10.689856000000001</v>
      </c>
      <c r="D59" s="12">
        <f>B59*Data!H56</f>
        <v>5.5035199999999991</v>
      </c>
      <c r="E59" s="12">
        <f>B59*Data!I56</f>
        <v>2.6866240000000001</v>
      </c>
      <c r="G59" s="13">
        <f t="shared" si="14"/>
        <v>16.374623999999994</v>
      </c>
      <c r="H59" s="13">
        <f t="shared" si="15"/>
        <v>29.313222857142851</v>
      </c>
      <c r="I59" s="13">
        <f t="shared" si="16"/>
        <v>1.1453417142857141</v>
      </c>
      <c r="J59" s="13">
        <f t="shared" si="17"/>
        <v>1.1793257142857139</v>
      </c>
      <c r="K59" s="13">
        <f>(Data!$Q$40*C59+Data!$R$40*D59+Data!$S$40*E59)/7</f>
        <v>2035.2920502857141</v>
      </c>
      <c r="L59" s="3" t="str">
        <f>ROUND((Data!$Q$41*C59+Data!$R$41*D59+Data!$S$41*E59)/7,2) &amp; " - " &amp; ROUND((Data!$Q$42*C59+Data!$R$42*D59+Data!$S$42*E59)/7,2)</f>
        <v>1,04 - 2,54</v>
      </c>
      <c r="M59" s="12">
        <f>Data!E56/(G59*$P$24+H59*$P$25+K59*$P$26+AVERAGE((Data!$Q$41*C59+Data!$R$41*D59+Data!$S$41*E59)/7,(Data!$Q$42*C59+Data!$R$42*D59+Data!$S$42*E59)/7)*$P$27)</f>
        <v>797.63663580916455</v>
      </c>
      <c r="N59" s="12"/>
      <c r="R59" s="4" t="str">
        <f t="shared" si="2"/>
        <v>Level 55</v>
      </c>
      <c r="S59" s="4">
        <f t="shared" si="3"/>
        <v>1.6</v>
      </c>
      <c r="T59" s="4">
        <f t="shared" si="4"/>
        <v>1.6</v>
      </c>
      <c r="U59" s="4">
        <f t="shared" si="5"/>
        <v>1.38</v>
      </c>
      <c r="V59" s="4">
        <f t="shared" si="6"/>
        <v>0.83</v>
      </c>
      <c r="W59" s="11">
        <f t="shared" si="7"/>
        <v>0.54</v>
      </c>
      <c r="X59" s="4">
        <f t="shared" si="8"/>
        <v>0.27</v>
      </c>
      <c r="Y59" s="4">
        <f t="shared" si="9"/>
        <v>0.4</v>
      </c>
      <c r="Z59" s="4">
        <f t="shared" si="10"/>
        <v>0.54</v>
      </c>
      <c r="AA59" s="4">
        <f t="shared" si="11"/>
        <v>0.54</v>
      </c>
      <c r="AB59" s="4">
        <f t="shared" si="12"/>
        <v>0.4</v>
      </c>
      <c r="AD59" s="1">
        <f t="shared" si="18"/>
        <v>700</v>
      </c>
      <c r="AE59" s="4">
        <f t="shared" si="19"/>
        <v>35</v>
      </c>
      <c r="AF59" s="4">
        <f t="shared" si="13"/>
        <v>245</v>
      </c>
      <c r="AG59" s="4">
        <f t="shared" si="20"/>
        <v>6737.5</v>
      </c>
    </row>
    <row r="60" spans="1:33">
      <c r="A60" s="1">
        <v>56</v>
      </c>
      <c r="B60" s="4">
        <f>Data!F57*$B$1</f>
        <v>19.04</v>
      </c>
      <c r="C60" s="12">
        <f>B60*Data!G57</f>
        <v>10.740464000000001</v>
      </c>
      <c r="D60" s="12">
        <f>B60*Data!H57</f>
        <v>5.5596799999999993</v>
      </c>
      <c r="E60" s="12">
        <f>B60*Data!I57</f>
        <v>2.7398560000000001</v>
      </c>
      <c r="G60" s="13">
        <f t="shared" si="14"/>
        <v>16.516656000000001</v>
      </c>
      <c r="H60" s="13">
        <f t="shared" si="15"/>
        <v>29.581019999999999</v>
      </c>
      <c r="I60" s="13">
        <f t="shared" si="16"/>
        <v>1.1507640000000001</v>
      </c>
      <c r="J60" s="13">
        <f t="shared" si="17"/>
        <v>1.1913599999999998</v>
      </c>
      <c r="K60" s="13">
        <f>(Data!$Q$40*C60+Data!$R$40*D60+Data!$S$40*E60)/7</f>
        <v>2065.5909839999999</v>
      </c>
      <c r="L60" s="3" t="str">
        <f>ROUND((Data!$Q$41*C60+Data!$R$41*D60+Data!$S$41*E60)/7,2) &amp; " - " &amp; ROUND((Data!$Q$42*C60+Data!$R$42*D60+Data!$S$42*E60)/7,2)</f>
        <v>1,06 - 2,58</v>
      </c>
      <c r="M60" s="12">
        <f>Data!E57/(G60*$P$24+H60*$P$25+K60*$P$26+AVERAGE((Data!$Q$41*C60+Data!$R$41*D60+Data!$S$41*E60)/7,(Data!$Q$42*C60+Data!$R$42*D60+Data!$S$42*E60)/7)*$P$27)</f>
        <v>805.12665517765822</v>
      </c>
      <c r="N60" s="12"/>
      <c r="R60" s="4" t="str">
        <f t="shared" si="2"/>
        <v>Level 56</v>
      </c>
      <c r="S60" s="4">
        <f t="shared" si="3"/>
        <v>1.61</v>
      </c>
      <c r="T60" s="4">
        <f t="shared" si="4"/>
        <v>1.61</v>
      </c>
      <c r="U60" s="4">
        <f t="shared" si="5"/>
        <v>1.39</v>
      </c>
      <c r="V60" s="4">
        <f t="shared" si="6"/>
        <v>0.83</v>
      </c>
      <c r="W60" s="11">
        <f t="shared" si="7"/>
        <v>0.55000000000000004</v>
      </c>
      <c r="X60" s="4">
        <f t="shared" si="8"/>
        <v>0.27</v>
      </c>
      <c r="Y60" s="4">
        <f t="shared" si="9"/>
        <v>0.41</v>
      </c>
      <c r="Z60" s="4">
        <f t="shared" si="10"/>
        <v>0.55000000000000004</v>
      </c>
      <c r="AA60" s="4">
        <f t="shared" si="11"/>
        <v>0.55000000000000004</v>
      </c>
      <c r="AB60" s="4">
        <f t="shared" si="12"/>
        <v>0.41</v>
      </c>
      <c r="AD60" s="1">
        <f t="shared" si="18"/>
        <v>712.5</v>
      </c>
      <c r="AE60" s="4">
        <f t="shared" si="19"/>
        <v>35.625</v>
      </c>
      <c r="AF60" s="4">
        <f t="shared" si="13"/>
        <v>249.375</v>
      </c>
      <c r="AG60" s="4">
        <f t="shared" si="20"/>
        <v>6982.5</v>
      </c>
    </row>
    <row r="61" spans="1:33">
      <c r="A61" s="1">
        <v>57</v>
      </c>
      <c r="B61" s="4">
        <f>Data!F58*$B$1</f>
        <v>19.2</v>
      </c>
      <c r="C61" s="12">
        <f>B61*Data!G58</f>
        <v>10.78656</v>
      </c>
      <c r="D61" s="12">
        <f>B61*Data!H58</f>
        <v>5.6179200000000007</v>
      </c>
      <c r="E61" s="12">
        <f>B61*Data!I58</f>
        <v>2.7955200000000002</v>
      </c>
      <c r="G61" s="13">
        <f t="shared" si="14"/>
        <v>16.661211428571431</v>
      </c>
      <c r="H61" s="13">
        <f t="shared" si="15"/>
        <v>29.855314285714289</v>
      </c>
      <c r="I61" s="13">
        <f t="shared" si="16"/>
        <v>1.1557028571428571</v>
      </c>
      <c r="J61" s="13">
        <f t="shared" si="17"/>
        <v>1.20384</v>
      </c>
      <c r="K61" s="13">
        <f>(Data!$Q$40*C61+Data!$R$40*D61+Data!$S$40*E61)/7</f>
        <v>2097.0423771428573</v>
      </c>
      <c r="L61" s="3" t="str">
        <f>ROUND((Data!$Q$41*C61+Data!$R$41*D61+Data!$S$41*E61)/7,2) &amp; " - " &amp; ROUND((Data!$Q$42*C61+Data!$R$42*D61+Data!$S$42*E61)/7,2)</f>
        <v>1,08 - 2,62</v>
      </c>
      <c r="M61" s="12">
        <f>Data!E58/(G61*$P$24+H61*$P$25+K61*$P$26+AVERAGE((Data!$Q$41*C61+Data!$R$41*D61+Data!$S$41*E61)/7,(Data!$Q$42*C61+Data!$R$42*D61+Data!$S$42*E61)/7)*$P$27)</f>
        <v>813.08613470740579</v>
      </c>
      <c r="N61" s="12"/>
      <c r="R61" s="4" t="str">
        <f t="shared" si="2"/>
        <v>Level 57</v>
      </c>
      <c r="S61" s="4">
        <f t="shared" si="3"/>
        <v>1.62</v>
      </c>
      <c r="T61" s="4">
        <f t="shared" si="4"/>
        <v>1.62</v>
      </c>
      <c r="U61" s="4">
        <f t="shared" si="5"/>
        <v>1.4</v>
      </c>
      <c r="V61" s="4">
        <f t="shared" si="6"/>
        <v>0.84</v>
      </c>
      <c r="W61" s="11">
        <f t="shared" si="7"/>
        <v>0.56000000000000005</v>
      </c>
      <c r="X61" s="4">
        <f t="shared" si="8"/>
        <v>0.28000000000000003</v>
      </c>
      <c r="Y61" s="4">
        <f t="shared" si="9"/>
        <v>0.42</v>
      </c>
      <c r="Z61" s="4">
        <f t="shared" si="10"/>
        <v>0.56000000000000005</v>
      </c>
      <c r="AA61" s="4">
        <f t="shared" si="11"/>
        <v>0.56000000000000005</v>
      </c>
      <c r="AB61" s="4">
        <f t="shared" si="12"/>
        <v>0.42</v>
      </c>
      <c r="AD61" s="1">
        <f t="shared" si="18"/>
        <v>725</v>
      </c>
      <c r="AE61" s="4">
        <f t="shared" si="19"/>
        <v>36.25</v>
      </c>
      <c r="AF61" s="4">
        <f t="shared" si="13"/>
        <v>253.75</v>
      </c>
      <c r="AG61" s="4">
        <f t="shared" si="20"/>
        <v>7231.875</v>
      </c>
    </row>
    <row r="62" spans="1:33">
      <c r="A62" s="1">
        <v>58</v>
      </c>
      <c r="B62" s="4">
        <f>Data!F59*$B$1</f>
        <v>19.2</v>
      </c>
      <c r="C62" s="12">
        <f>B62*Data!G59</f>
        <v>10.74432</v>
      </c>
      <c r="D62" s="12">
        <f>B62*Data!H59</f>
        <v>5.6294399999999998</v>
      </c>
      <c r="E62" s="12">
        <f>B62*Data!I59</f>
        <v>2.8262399999999999</v>
      </c>
      <c r="G62" s="13">
        <f t="shared" si="14"/>
        <v>16.667794285714283</v>
      </c>
      <c r="H62" s="13">
        <f t="shared" si="15"/>
        <v>29.882057142857143</v>
      </c>
      <c r="I62" s="13">
        <f t="shared" si="16"/>
        <v>1.1511771428571429</v>
      </c>
      <c r="J62" s="13">
        <f t="shared" si="17"/>
        <v>1.2063085714285713</v>
      </c>
      <c r="K62" s="13">
        <f>(Data!$Q$40*C62+Data!$R$40*D62+Data!$S$40*E62)/7</f>
        <v>2110.3636114285714</v>
      </c>
      <c r="L62" s="3" t="str">
        <f>ROUND((Data!$Q$41*C62+Data!$R$41*D62+Data!$S$41*E62)/7,2) &amp; " - " &amp; ROUND((Data!$Q$42*C62+Data!$R$42*D62+Data!$S$42*E62)/7,2)</f>
        <v>1,09 - 2,64</v>
      </c>
      <c r="M62" s="12">
        <f>Data!E59/(G62*$P$24+H62*$P$25+K62*$P$26+AVERAGE((Data!$Q$41*C62+Data!$R$41*D62+Data!$S$41*E62)/7,(Data!$Q$42*C62+Data!$R$42*D62+Data!$S$42*E62)/7)*$P$27)</f>
        <v>828.5439430840795</v>
      </c>
      <c r="N62" s="12"/>
      <c r="R62" s="4" t="str">
        <f t="shared" si="2"/>
        <v>Level 58</v>
      </c>
      <c r="S62" s="4">
        <f t="shared" si="3"/>
        <v>1.61</v>
      </c>
      <c r="T62" s="4">
        <f t="shared" si="4"/>
        <v>1.61</v>
      </c>
      <c r="U62" s="4">
        <f t="shared" si="5"/>
        <v>1.41</v>
      </c>
      <c r="V62" s="4">
        <f t="shared" si="6"/>
        <v>0.84</v>
      </c>
      <c r="W62" s="11">
        <f t="shared" si="7"/>
        <v>0.56999999999999995</v>
      </c>
      <c r="X62" s="4">
        <f t="shared" si="8"/>
        <v>0.28000000000000003</v>
      </c>
      <c r="Y62" s="4">
        <f t="shared" si="9"/>
        <v>0.42</v>
      </c>
      <c r="Z62" s="4">
        <f t="shared" si="10"/>
        <v>0.56999999999999995</v>
      </c>
      <c r="AA62" s="4">
        <f t="shared" si="11"/>
        <v>0.56999999999999995</v>
      </c>
      <c r="AB62" s="4">
        <f t="shared" si="12"/>
        <v>0.42</v>
      </c>
    </row>
    <row r="63" spans="1:33">
      <c r="A63" s="1">
        <v>59</v>
      </c>
      <c r="B63" s="4">
        <f>Data!F60*$B$1</f>
        <v>19.36</v>
      </c>
      <c r="C63" s="12">
        <f>B63*Data!G60</f>
        <v>10.793199999999999</v>
      </c>
      <c r="D63" s="12">
        <f>B63*Data!H60</f>
        <v>5.686032</v>
      </c>
      <c r="E63" s="12">
        <f>B63*Data!I60</f>
        <v>2.8807679999999998</v>
      </c>
      <c r="G63" s="13">
        <f t="shared" si="14"/>
        <v>16.810011428571428</v>
      </c>
      <c r="H63" s="13">
        <f t="shared" si="15"/>
        <v>30.150780000000001</v>
      </c>
      <c r="I63" s="13">
        <f t="shared" si="16"/>
        <v>1.1564142857142856</v>
      </c>
      <c r="J63" s="13">
        <f t="shared" si="17"/>
        <v>1.2184354285714285</v>
      </c>
      <c r="K63" s="13">
        <f>(Data!$Q$40*C63+Data!$R$40*D63+Data!$S$40*E63)/7</f>
        <v>2141.2200102857141</v>
      </c>
      <c r="L63" s="3" t="str">
        <f>ROUND((Data!$Q$41*C63+Data!$R$41*D63+Data!$S$41*E63)/7,2) &amp; " - " &amp; ROUND((Data!$Q$42*C63+Data!$R$42*D63+Data!$S$42*E63)/7,2)</f>
        <v>1,11 - 2,68</v>
      </c>
      <c r="M63" s="12">
        <f>Data!E60/(G63*$P$24+H63*$P$25+K63*$P$26+AVERAGE((Data!$Q$41*C63+Data!$R$41*D63+Data!$S$41*E63)/7,(Data!$Q$42*C63+Data!$R$42*D63+Data!$S$42*E63)/7)*$P$27)</f>
        <v>838.6668896630307</v>
      </c>
      <c r="N63" s="12"/>
      <c r="R63" s="4" t="str">
        <f t="shared" si="2"/>
        <v>Level 59</v>
      </c>
      <c r="S63" s="4">
        <f t="shared" si="3"/>
        <v>1.62</v>
      </c>
      <c r="T63" s="4">
        <f t="shared" si="4"/>
        <v>1.62</v>
      </c>
      <c r="U63" s="4">
        <f t="shared" si="5"/>
        <v>1.42</v>
      </c>
      <c r="V63" s="4">
        <f t="shared" si="6"/>
        <v>0.85</v>
      </c>
      <c r="W63" s="11">
        <f t="shared" si="7"/>
        <v>0.57999999999999996</v>
      </c>
      <c r="X63" s="4">
        <f t="shared" si="8"/>
        <v>0.28999999999999998</v>
      </c>
      <c r="Y63" s="4">
        <f t="shared" si="9"/>
        <v>0.43</v>
      </c>
      <c r="Z63" s="4">
        <f t="shared" si="10"/>
        <v>0.57999999999999996</v>
      </c>
      <c r="AA63" s="4">
        <f t="shared" si="11"/>
        <v>0.57999999999999996</v>
      </c>
      <c r="AB63" s="4">
        <f t="shared" si="12"/>
        <v>0.43</v>
      </c>
    </row>
    <row r="64" spans="1:33">
      <c r="A64" s="1">
        <v>60</v>
      </c>
      <c r="B64" s="4">
        <f>Data!F61*$B$1</f>
        <v>19.36</v>
      </c>
      <c r="C64" s="12">
        <f>B64*Data!G61</f>
        <v>10.750608</v>
      </c>
      <c r="D64" s="12">
        <f>B64*Data!H61</f>
        <v>5.697648</v>
      </c>
      <c r="E64" s="12">
        <f>B64*Data!I61</f>
        <v>2.9117440000000001</v>
      </c>
      <c r="G64" s="13">
        <f t="shared" si="14"/>
        <v>16.816649142857141</v>
      </c>
      <c r="H64" s="13">
        <f t="shared" si="15"/>
        <v>30.177745714285713</v>
      </c>
      <c r="I64" s="13">
        <f t="shared" si="16"/>
        <v>1.1518508571428572</v>
      </c>
      <c r="J64" s="13">
        <f t="shared" si="17"/>
        <v>1.2209245714285715</v>
      </c>
      <c r="K64" s="13">
        <f>(Data!$Q$40*C64+Data!$R$40*D64+Data!$S$40*E64)/7</f>
        <v>2154.6522548571429</v>
      </c>
      <c r="L64" s="3" t="str">
        <f>ROUND((Data!$Q$41*C64+Data!$R$41*D64+Data!$S$41*E64)/7,2) &amp; " - " &amp; ROUND((Data!$Q$42*C64+Data!$R$42*D64+Data!$S$42*E64)/7,2)</f>
        <v>1,12 - 2,7</v>
      </c>
      <c r="M64" s="12">
        <f>Data!E61/(G64*$P$24+H64*$P$25+K64*$P$26+AVERAGE((Data!$Q$41*C64+Data!$R$41*D64+Data!$S$41*E64)/7,(Data!$Q$42*C64+Data!$R$42*D64+Data!$S$42*E64)/7)*$P$27)</f>
        <v>856.47264669951585</v>
      </c>
      <c r="N64" s="12"/>
      <c r="R64" s="4" t="str">
        <f t="shared" si="2"/>
        <v>Level 60</v>
      </c>
      <c r="S64" s="4">
        <f t="shared" si="3"/>
        <v>1.61</v>
      </c>
      <c r="T64" s="4">
        <f t="shared" si="4"/>
        <v>1.61</v>
      </c>
      <c r="U64" s="4">
        <f t="shared" si="5"/>
        <v>1.42</v>
      </c>
      <c r="V64" s="4">
        <f t="shared" si="6"/>
        <v>0.85</v>
      </c>
      <c r="W64" s="11">
        <f t="shared" si="7"/>
        <v>0.57999999999999996</v>
      </c>
      <c r="X64" s="4">
        <f t="shared" si="8"/>
        <v>0.28999999999999998</v>
      </c>
      <c r="Y64" s="4">
        <f t="shared" si="9"/>
        <v>0.44</v>
      </c>
      <c r="Z64" s="4">
        <f t="shared" si="10"/>
        <v>0.57999999999999996</v>
      </c>
      <c r="AA64" s="4">
        <f t="shared" si="11"/>
        <v>0.57999999999999996</v>
      </c>
      <c r="AB64" s="4">
        <f t="shared" si="12"/>
        <v>0.44</v>
      </c>
    </row>
    <row r="65" spans="1:28">
      <c r="A65" s="1">
        <v>61</v>
      </c>
      <c r="B65" s="4">
        <f>Data!F62*$B$1</f>
        <v>19.52</v>
      </c>
      <c r="C65" s="12">
        <f>B65*Data!G62</f>
        <v>10.798464000000001</v>
      </c>
      <c r="D65" s="12">
        <f>B65*Data!H62</f>
        <v>5.7544959999999996</v>
      </c>
      <c r="E65" s="12">
        <f>B65*Data!I62</f>
        <v>2.9670399999999999</v>
      </c>
      <c r="G65" s="13">
        <f t="shared" si="14"/>
        <v>16.958976</v>
      </c>
      <c r="H65" s="13">
        <f t="shared" si="15"/>
        <v>30.447017142857142</v>
      </c>
      <c r="I65" s="13">
        <f t="shared" si="16"/>
        <v>1.1569782857142858</v>
      </c>
      <c r="J65" s="13">
        <f t="shared" si="17"/>
        <v>1.2331062857142856</v>
      </c>
      <c r="K65" s="13">
        <f>(Data!$Q$40*C65+Data!$R$40*D65+Data!$S$40*E65)/7</f>
        <v>2185.8390034285717</v>
      </c>
      <c r="L65" s="3" t="str">
        <f>ROUND((Data!$Q$41*C65+Data!$R$41*D65+Data!$S$41*E65)/7,2) &amp; " - " &amp; ROUND((Data!$Q$42*C65+Data!$R$42*D65+Data!$S$42*E65)/7,2)</f>
        <v>1,14 - 2,74</v>
      </c>
      <c r="M65" s="12">
        <f>Data!E62/(G65*$P$24+H65*$P$25+K65*$P$26+AVERAGE((Data!$Q$41*C65+Data!$R$41*D65+Data!$S$41*E65)/7,(Data!$Q$42*C65+Data!$R$42*D65+Data!$S$42*E65)/7)*$P$27)</f>
        <v>867.68210533466174</v>
      </c>
      <c r="N65" s="12"/>
      <c r="R65" s="4" t="str">
        <f t="shared" si="2"/>
        <v>Level 61</v>
      </c>
      <c r="S65" s="4">
        <f t="shared" si="3"/>
        <v>1.62</v>
      </c>
      <c r="T65" s="4">
        <f t="shared" si="4"/>
        <v>1.62</v>
      </c>
      <c r="U65" s="4">
        <f t="shared" si="5"/>
        <v>1.44</v>
      </c>
      <c r="V65" s="4">
        <f t="shared" si="6"/>
        <v>0.86</v>
      </c>
      <c r="W65" s="11">
        <f t="shared" si="7"/>
        <v>0.59</v>
      </c>
      <c r="X65" s="4">
        <f t="shared" si="8"/>
        <v>0.3</v>
      </c>
      <c r="Y65" s="4">
        <f t="shared" si="9"/>
        <v>0.45</v>
      </c>
      <c r="Z65" s="4">
        <f t="shared" si="10"/>
        <v>0.59</v>
      </c>
      <c r="AA65" s="4">
        <f t="shared" si="11"/>
        <v>0.59</v>
      </c>
      <c r="AB65" s="4">
        <f t="shared" si="12"/>
        <v>0.45</v>
      </c>
    </row>
    <row r="66" spans="1:28">
      <c r="A66" s="1">
        <v>62</v>
      </c>
      <c r="B66" s="4">
        <f>Data!F63*$B$1</f>
        <v>19.68</v>
      </c>
      <c r="C66" s="12">
        <f>B66*Data!G63</f>
        <v>10.843680000000001</v>
      </c>
      <c r="D66" s="12">
        <f>B66*Data!H63</f>
        <v>5.813472</v>
      </c>
      <c r="E66" s="12">
        <f>B66*Data!I63</f>
        <v>3.0228479999999998</v>
      </c>
      <c r="G66" s="13">
        <f t="shared" si="14"/>
        <v>17.104731428571426</v>
      </c>
      <c r="H66" s="13">
        <f t="shared" si="15"/>
        <v>30.723994285714287</v>
      </c>
      <c r="I66" s="13">
        <f t="shared" si="16"/>
        <v>1.161822857142857</v>
      </c>
      <c r="J66" s="13">
        <f t="shared" si="17"/>
        <v>1.245744</v>
      </c>
      <c r="K66" s="13">
        <f>(Data!$Q$40*C66+Data!$R$40*D66+Data!$S$40*E66)/7</f>
        <v>2217.4099817142855</v>
      </c>
      <c r="L66" s="3" t="str">
        <f>ROUND((Data!$Q$41*C66+Data!$R$41*D66+Data!$S$41*E66)/7,2) &amp; " - " &amp; ROUND((Data!$Q$42*C66+Data!$R$42*D66+Data!$S$42*E66)/7,2)</f>
        <v>1,17 - 2,78</v>
      </c>
      <c r="M66" s="12">
        <f>Data!E63/(G66*$P$24+H66*$P$25+K66*$P$26+AVERAGE((Data!$Q$41*C66+Data!$R$41*D66+Data!$S$41*E66)/7,(Data!$Q$42*C66+Data!$R$42*D66+Data!$S$42*E66)/7)*$P$27)</f>
        <v>879.6981152750385</v>
      </c>
      <c r="N66" s="12"/>
      <c r="R66" s="4" t="str">
        <f t="shared" si="2"/>
        <v>Level 62</v>
      </c>
      <c r="S66" s="4">
        <f t="shared" si="3"/>
        <v>1.63</v>
      </c>
      <c r="T66" s="4">
        <f t="shared" si="4"/>
        <v>1.63</v>
      </c>
      <c r="U66" s="4">
        <f t="shared" si="5"/>
        <v>1.45</v>
      </c>
      <c r="V66" s="4">
        <f t="shared" si="6"/>
        <v>0.87</v>
      </c>
      <c r="W66" s="11">
        <f t="shared" si="7"/>
        <v>0.6</v>
      </c>
      <c r="X66" s="4">
        <f t="shared" si="8"/>
        <v>0.3</v>
      </c>
      <c r="Y66" s="4">
        <f t="shared" si="9"/>
        <v>0.45</v>
      </c>
      <c r="Z66" s="4">
        <f t="shared" si="10"/>
        <v>0.6</v>
      </c>
      <c r="AA66" s="4">
        <f t="shared" si="11"/>
        <v>0.6</v>
      </c>
      <c r="AB66" s="4">
        <f t="shared" si="12"/>
        <v>0.45</v>
      </c>
    </row>
    <row r="67" spans="1:28">
      <c r="A67" s="1">
        <v>63</v>
      </c>
      <c r="B67" s="4">
        <f>Data!F64*$B$1</f>
        <v>19.68</v>
      </c>
      <c r="C67" s="12">
        <f>B67*Data!G64</f>
        <v>10.802352000000001</v>
      </c>
      <c r="D67" s="12">
        <f>B67*Data!H64</f>
        <v>5.8233119999999996</v>
      </c>
      <c r="E67" s="12">
        <f>B67*Data!I64</f>
        <v>3.0543360000000002</v>
      </c>
      <c r="G67" s="13">
        <f t="shared" si="14"/>
        <v>17.108105142857141</v>
      </c>
      <c r="H67" s="13">
        <f t="shared" si="15"/>
        <v>30.744025714285709</v>
      </c>
      <c r="I67" s="13">
        <f t="shared" si="16"/>
        <v>1.1573948571428569</v>
      </c>
      <c r="J67" s="13">
        <f t="shared" si="17"/>
        <v>1.2478525714285715</v>
      </c>
      <c r="K67" s="13">
        <f>(Data!$Q$40*C67+Data!$R$40*D67+Data!$S$40*E67)/7</f>
        <v>2230.8993565714286</v>
      </c>
      <c r="L67" s="3" t="str">
        <f>ROUND((Data!$Q$41*C67+Data!$R$41*D67+Data!$S$41*E67)/7,2) &amp; " - " &amp; ROUND((Data!$Q$42*C67+Data!$R$42*D67+Data!$S$42*E67)/7,2)</f>
        <v>1,18 - 2,8</v>
      </c>
      <c r="M67" s="12">
        <f>Data!E64/(G67*$P$24+H67*$P$25+K67*$P$26+AVERAGE((Data!$Q$41*C67+Data!$R$41*D67+Data!$S$41*E67)/7,(Data!$Q$42*C67+Data!$R$42*D67+Data!$S$42*E67)/7)*$P$27)</f>
        <v>900.09968207550355</v>
      </c>
      <c r="N67" s="12"/>
      <c r="R67" s="4" t="str">
        <f t="shared" si="2"/>
        <v>Level 63</v>
      </c>
      <c r="S67" s="4">
        <f t="shared" si="3"/>
        <v>1.62</v>
      </c>
      <c r="T67" s="4">
        <f t="shared" si="4"/>
        <v>1.62</v>
      </c>
      <c r="U67" s="4">
        <f t="shared" si="5"/>
        <v>1.46</v>
      </c>
      <c r="V67" s="4">
        <f t="shared" si="6"/>
        <v>0.87</v>
      </c>
      <c r="W67" s="11">
        <f t="shared" si="7"/>
        <v>0.61</v>
      </c>
      <c r="X67" s="4">
        <f t="shared" si="8"/>
        <v>0.31</v>
      </c>
      <c r="Y67" s="4">
        <f t="shared" si="9"/>
        <v>0.46</v>
      </c>
      <c r="Z67" s="4">
        <f t="shared" si="10"/>
        <v>0.61</v>
      </c>
      <c r="AA67" s="4">
        <f t="shared" si="11"/>
        <v>0.61</v>
      </c>
      <c r="AB67" s="4">
        <f t="shared" si="12"/>
        <v>0.46</v>
      </c>
    </row>
    <row r="68" spans="1:28">
      <c r="A68" s="1">
        <v>64</v>
      </c>
      <c r="B68" s="4">
        <f>Data!F65*$B$1</f>
        <v>19.84</v>
      </c>
      <c r="C68" s="12">
        <f>B68*Data!G65</f>
        <v>10.846527999999999</v>
      </c>
      <c r="D68" s="12">
        <f>B68*Data!H65</f>
        <v>5.8825599999999998</v>
      </c>
      <c r="E68" s="12">
        <f>B68*Data!I65</f>
        <v>3.1109119999999999</v>
      </c>
      <c r="G68" s="13">
        <f t="shared" si="14"/>
        <v>17.253997714285713</v>
      </c>
      <c r="H68" s="13">
        <f t="shared" si="15"/>
        <v>31.021611428571426</v>
      </c>
      <c r="I68" s="13">
        <f t="shared" si="16"/>
        <v>1.1621279999999998</v>
      </c>
      <c r="J68" s="13">
        <f t="shared" si="17"/>
        <v>1.2605485714285714</v>
      </c>
      <c r="K68" s="13">
        <f>(Data!$Q$40*C68+Data!$R$40*D68+Data!$S$40*E68)/7</f>
        <v>2262.802025142857</v>
      </c>
      <c r="L68" s="3" t="str">
        <f>ROUND((Data!$Q$41*C68+Data!$R$41*D68+Data!$S$41*E68)/7,2) &amp; " - " &amp; ROUND((Data!$Q$42*C68+Data!$R$42*D68+Data!$S$42*E68)/7,2)</f>
        <v>1,2 - 2,84</v>
      </c>
      <c r="M68" s="12">
        <f>Data!E65/(G68*$P$24+H68*$P$25+K68*$P$26+AVERAGE((Data!$Q$41*C68+Data!$R$41*D68+Data!$S$41*E68)/7,(Data!$Q$42*C68+Data!$R$42*D68+Data!$S$42*E68)/7)*$P$27)</f>
        <v>914.80248585702509</v>
      </c>
      <c r="N68" s="12"/>
      <c r="R68" s="4" t="str">
        <f t="shared" si="2"/>
        <v>Level 64</v>
      </c>
      <c r="S68" s="4">
        <f t="shared" si="3"/>
        <v>1.63</v>
      </c>
      <c r="T68" s="4">
        <f t="shared" si="4"/>
        <v>1.63</v>
      </c>
      <c r="U68" s="4">
        <f t="shared" si="5"/>
        <v>1.47</v>
      </c>
      <c r="V68" s="4">
        <f t="shared" si="6"/>
        <v>0.88</v>
      </c>
      <c r="W68" s="11">
        <f t="shared" si="7"/>
        <v>0.62</v>
      </c>
      <c r="X68" s="4">
        <f t="shared" si="8"/>
        <v>0.31</v>
      </c>
      <c r="Y68" s="4">
        <f t="shared" si="9"/>
        <v>0.47</v>
      </c>
      <c r="Z68" s="4">
        <f t="shared" si="10"/>
        <v>0.62</v>
      </c>
      <c r="AA68" s="4">
        <f t="shared" si="11"/>
        <v>0.62</v>
      </c>
      <c r="AB68" s="4">
        <f t="shared" si="12"/>
        <v>0.47</v>
      </c>
    </row>
    <row r="69" spans="1:28">
      <c r="A69" s="1">
        <v>65</v>
      </c>
      <c r="B69" s="4">
        <f>Data!F66*$B$1</f>
        <v>19.84</v>
      </c>
      <c r="C69" s="12">
        <f>B69*Data!G66</f>
        <v>10.806847999999999</v>
      </c>
      <c r="D69" s="12">
        <f>B69*Data!H66</f>
        <v>5.8924799999999999</v>
      </c>
      <c r="E69" s="12">
        <f>B69*Data!I66</f>
        <v>3.1406719999999999</v>
      </c>
      <c r="G69" s="13">
        <f t="shared" si="14"/>
        <v>17.258249142857142</v>
      </c>
      <c r="H69" s="13">
        <f t="shared" si="15"/>
        <v>31.042868571428567</v>
      </c>
      <c r="I69" s="13">
        <f t="shared" si="16"/>
        <v>1.1578765714285713</v>
      </c>
      <c r="J69" s="13">
        <f t="shared" si="17"/>
        <v>1.2626742857142854</v>
      </c>
      <c r="K69" s="13">
        <f>(Data!$Q$40*C69+Data!$R$40*D69+Data!$S$40*E69)/7</f>
        <v>2275.6030765714286</v>
      </c>
      <c r="L69" s="3" t="str">
        <f>ROUND((Data!$Q$41*C69+Data!$R$41*D69+Data!$S$41*E69)/7,2) &amp; " - " &amp; ROUND((Data!$Q$42*C69+Data!$R$42*D69+Data!$S$42*E69)/7,2)</f>
        <v>1,21 - 2,86</v>
      </c>
      <c r="M69" s="12">
        <f>Data!E66/(G69*$P$24+H69*$P$25+K69*$P$26+AVERAGE((Data!$Q$41*C69+Data!$R$41*D69+Data!$S$41*E69)/7,(Data!$Q$42*C69+Data!$R$42*D69+Data!$S$42*E69)/7)*$P$27)</f>
        <v>937.69651058130842</v>
      </c>
      <c r="N69" s="12"/>
      <c r="R69" s="4" t="str">
        <f t="shared" si="2"/>
        <v>Level 65</v>
      </c>
      <c r="S69" s="4">
        <f t="shared" si="3"/>
        <v>1.62</v>
      </c>
      <c r="T69" s="4">
        <f t="shared" si="4"/>
        <v>1.62</v>
      </c>
      <c r="U69" s="4">
        <f t="shared" si="5"/>
        <v>1.47</v>
      </c>
      <c r="V69" s="4">
        <f t="shared" si="6"/>
        <v>0.88</v>
      </c>
      <c r="W69" s="11">
        <f t="shared" si="7"/>
        <v>0.63</v>
      </c>
      <c r="X69" s="4">
        <f t="shared" si="8"/>
        <v>0.31</v>
      </c>
      <c r="Y69" s="4">
        <f t="shared" si="9"/>
        <v>0.47</v>
      </c>
      <c r="Z69" s="4">
        <f t="shared" si="10"/>
        <v>0.63</v>
      </c>
      <c r="AA69" s="4">
        <f t="shared" si="11"/>
        <v>0.63</v>
      </c>
      <c r="AB69" s="4">
        <f t="shared" si="12"/>
        <v>0.47</v>
      </c>
    </row>
    <row r="70" spans="1:28">
      <c r="A70" s="1">
        <v>66</v>
      </c>
      <c r="B70" s="4">
        <f>Data!F67*$B$1</f>
        <v>20</v>
      </c>
      <c r="C70" s="12">
        <f>B70*Data!G67</f>
        <v>10.85</v>
      </c>
      <c r="D70" s="12">
        <f>B70*Data!H67</f>
        <v>5.952</v>
      </c>
      <c r="E70" s="12">
        <f>B70*Data!I67</f>
        <v>3.1979999999999995</v>
      </c>
      <c r="G70" s="13">
        <f t="shared" si="14"/>
        <v>17.404285714285713</v>
      </c>
      <c r="H70" s="13">
        <f t="shared" si="15"/>
        <v>31.321071428571425</v>
      </c>
      <c r="I70" s="13">
        <f t="shared" si="16"/>
        <v>1.1624999999999999</v>
      </c>
      <c r="J70" s="13">
        <f t="shared" si="17"/>
        <v>1.2754285714285714</v>
      </c>
      <c r="K70" s="13">
        <f>(Data!$Q$40*C70+Data!$R$40*D70+Data!$S$40*E70)/7</f>
        <v>2307.8309999999997</v>
      </c>
      <c r="L70" s="3" t="str">
        <f>ROUND((Data!$Q$41*C70+Data!$R$41*D70+Data!$S$41*E70)/7,2) &amp; " - " &amp; ROUND((Data!$Q$42*C70+Data!$R$42*D70+Data!$S$42*E70)/7,2)</f>
        <v>1,23 - 2,9</v>
      </c>
      <c r="M70" s="12">
        <f>Data!E67/(G70*$P$24+H70*$P$25+K70*$P$26+AVERAGE((Data!$Q$41*C70+Data!$R$41*D70+Data!$S$41*E70)/7,(Data!$Q$42*C70+Data!$R$42*D70+Data!$S$42*E70)/7)*$P$27)</f>
        <v>953.61569399983591</v>
      </c>
      <c r="N70" s="12"/>
      <c r="R70" s="4" t="str">
        <f t="shared" si="2"/>
        <v>Level 66</v>
      </c>
      <c r="S70" s="4">
        <f t="shared" si="3"/>
        <v>1.63</v>
      </c>
      <c r="T70" s="4">
        <f t="shared" si="4"/>
        <v>1.63</v>
      </c>
      <c r="U70" s="4">
        <f t="shared" si="5"/>
        <v>1.49</v>
      </c>
      <c r="V70" s="4">
        <f t="shared" si="6"/>
        <v>0.89</v>
      </c>
      <c r="W70" s="11">
        <f t="shared" si="7"/>
        <v>0.64</v>
      </c>
      <c r="X70" s="4">
        <f t="shared" si="8"/>
        <v>0.32</v>
      </c>
      <c r="Y70" s="4">
        <f t="shared" si="9"/>
        <v>0.48</v>
      </c>
      <c r="Z70" s="4">
        <f t="shared" si="10"/>
        <v>0.64</v>
      </c>
      <c r="AA70" s="4">
        <f t="shared" si="11"/>
        <v>0.64</v>
      </c>
      <c r="AB70" s="4">
        <f t="shared" si="12"/>
        <v>0.48</v>
      </c>
    </row>
    <row r="71" spans="1:28">
      <c r="A71" s="1">
        <v>67</v>
      </c>
      <c r="B71" s="4">
        <f>Data!F68*$B$1</f>
        <v>20</v>
      </c>
      <c r="C71" s="12">
        <f>B71*Data!G68</f>
        <v>10.809999999999999</v>
      </c>
      <c r="D71" s="12">
        <f>B71*Data!H68</f>
        <v>5.9619999999999997</v>
      </c>
      <c r="E71" s="12">
        <f>B71*Data!I68</f>
        <v>3.2279999999999998</v>
      </c>
      <c r="G71" s="13">
        <f t="shared" si="14"/>
        <v>17.408571428571427</v>
      </c>
      <c r="H71" s="13">
        <f t="shared" si="15"/>
        <v>31.342499999999998</v>
      </c>
      <c r="I71" s="13">
        <f t="shared" si="16"/>
        <v>1.1582142857142854</v>
      </c>
      <c r="J71" s="13">
        <f t="shared" si="17"/>
        <v>1.2775714285714286</v>
      </c>
      <c r="K71" s="13">
        <f>(Data!$Q$40*C71+Data!$R$40*D71+Data!$S$40*E71)/7</f>
        <v>2320.7352857142855</v>
      </c>
      <c r="L71" s="3" t="str">
        <f>ROUND((Data!$Q$41*C71+Data!$R$41*D71+Data!$S$41*E71)/7,2) &amp; " - " &amp; ROUND((Data!$Q$42*C71+Data!$R$42*D71+Data!$S$42*E71)/7,2)</f>
        <v>1,25 - 2,91</v>
      </c>
      <c r="M71" s="12">
        <f>Data!E68/(G71*$P$24+H71*$P$25+K71*$P$26+AVERAGE((Data!$Q$41*C71+Data!$R$41*D71+Data!$S$41*E71)/7,(Data!$Q$42*C71+Data!$R$42*D71+Data!$S$42*E71)/7)*$P$27)</f>
        <v>978.71327753159369</v>
      </c>
      <c r="N71" s="12"/>
      <c r="R71" s="4" t="str">
        <f t="shared" si="2"/>
        <v>Level 67</v>
      </c>
      <c r="S71" s="4">
        <f t="shared" si="3"/>
        <v>1.62</v>
      </c>
      <c r="T71" s="4">
        <f t="shared" si="4"/>
        <v>1.62</v>
      </c>
      <c r="U71" s="4">
        <f t="shared" si="5"/>
        <v>1.49</v>
      </c>
      <c r="V71" s="4">
        <f t="shared" si="6"/>
        <v>0.89</v>
      </c>
      <c r="W71" s="11">
        <f t="shared" si="7"/>
        <v>0.65</v>
      </c>
      <c r="X71" s="4">
        <f t="shared" si="8"/>
        <v>0.32</v>
      </c>
      <c r="Y71" s="4">
        <f t="shared" si="9"/>
        <v>0.48</v>
      </c>
      <c r="Z71" s="4">
        <f t="shared" si="10"/>
        <v>0.65</v>
      </c>
      <c r="AA71" s="4">
        <f t="shared" si="11"/>
        <v>0.65</v>
      </c>
      <c r="AB71" s="4">
        <f t="shared" si="12"/>
        <v>0.48</v>
      </c>
    </row>
    <row r="72" spans="1:28">
      <c r="A72" s="1">
        <v>68</v>
      </c>
      <c r="B72" s="4">
        <f>Data!F69*$B$1</f>
        <v>20.16</v>
      </c>
      <c r="C72" s="12">
        <f>B72*Data!G69</f>
        <v>10.854144</v>
      </c>
      <c r="D72" s="12">
        <f>B72*Data!H69</f>
        <v>6.0217920000000005</v>
      </c>
      <c r="E72" s="12">
        <f>B72*Data!I69</f>
        <v>3.2840639999999999</v>
      </c>
      <c r="G72" s="13">
        <f t="shared" si="14"/>
        <v>17.555615999999997</v>
      </c>
      <c r="H72" s="13">
        <f t="shared" si="15"/>
        <v>31.622399999999999</v>
      </c>
      <c r="I72" s="13">
        <f t="shared" si="16"/>
        <v>1.1629439999999998</v>
      </c>
      <c r="J72" s="13">
        <f t="shared" si="17"/>
        <v>1.290384</v>
      </c>
      <c r="K72" s="13">
        <f>(Data!$Q$40*C72+Data!$R$40*D72+Data!$S$40*E72)/7</f>
        <v>2352.4775999999997</v>
      </c>
      <c r="L72" s="3" t="str">
        <f>ROUND((Data!$Q$41*C72+Data!$R$41*D72+Data!$S$41*E72)/7,2) &amp; " - " &amp; ROUND((Data!$Q$42*C72+Data!$R$42*D72+Data!$S$42*E72)/7,2)</f>
        <v>1,27 - 2,96</v>
      </c>
      <c r="M72" s="12">
        <f>Data!E69/(G72*$P$24+H72*$P$25+K72*$P$26+AVERAGE((Data!$Q$41*C72+Data!$R$41*D72+Data!$S$41*E72)/7,(Data!$Q$42*C72+Data!$R$42*D72+Data!$S$42*E72)/7)*$P$27)</f>
        <v>997.28770554106461</v>
      </c>
      <c r="N72" s="12"/>
      <c r="R72" s="4" t="str">
        <f t="shared" si="2"/>
        <v>Level 68</v>
      </c>
      <c r="S72" s="4">
        <f t="shared" si="3"/>
        <v>1.63</v>
      </c>
      <c r="T72" s="4">
        <f t="shared" si="4"/>
        <v>1.63</v>
      </c>
      <c r="U72" s="4">
        <f t="shared" si="5"/>
        <v>1.51</v>
      </c>
      <c r="V72" s="4">
        <f t="shared" si="6"/>
        <v>0.9</v>
      </c>
      <c r="W72" s="11">
        <f t="shared" si="7"/>
        <v>0.66</v>
      </c>
      <c r="X72" s="4">
        <f t="shared" si="8"/>
        <v>0.33</v>
      </c>
      <c r="Y72" s="4">
        <f t="shared" si="9"/>
        <v>0.49</v>
      </c>
      <c r="Z72" s="4">
        <f t="shared" si="10"/>
        <v>0.66</v>
      </c>
      <c r="AA72" s="4">
        <f t="shared" si="11"/>
        <v>0.66</v>
      </c>
      <c r="AB72" s="4">
        <f t="shared" si="12"/>
        <v>0.49</v>
      </c>
    </row>
    <row r="73" spans="1:28">
      <c r="A73" s="1">
        <v>69</v>
      </c>
      <c r="B73" s="4">
        <f>Data!F70*$B$1</f>
        <v>20.16</v>
      </c>
      <c r="C73" s="12">
        <f>B73*Data!G70</f>
        <v>10.813824</v>
      </c>
      <c r="D73" s="12">
        <f>B73*Data!H70</f>
        <v>6.0318720000000008</v>
      </c>
      <c r="E73" s="12">
        <f>B73*Data!I70</f>
        <v>3.3143039999999999</v>
      </c>
      <c r="G73" s="13">
        <f t="shared" si="14"/>
        <v>17.559936</v>
      </c>
      <c r="H73" s="13">
        <f t="shared" si="15"/>
        <v>31.644000000000002</v>
      </c>
      <c r="I73" s="13">
        <f t="shared" si="16"/>
        <v>1.1586239999999999</v>
      </c>
      <c r="J73" s="13">
        <f t="shared" si="17"/>
        <v>1.2925439999999999</v>
      </c>
      <c r="K73" s="13">
        <f>(Data!$Q$40*C73+Data!$R$40*D73+Data!$S$40*E73)/7</f>
        <v>2365.4851199999998</v>
      </c>
      <c r="L73" s="3" t="str">
        <f>ROUND((Data!$Q$41*C73+Data!$R$41*D73+Data!$S$41*E73)/7,2) &amp; " - " &amp; ROUND((Data!$Q$42*C73+Data!$R$42*D73+Data!$S$42*E73)/7,2)</f>
        <v>1,28 - 2,97</v>
      </c>
      <c r="M73" s="12">
        <f>Data!E70/(G73*$P$24+H73*$P$25+K73*$P$26+AVERAGE((Data!$Q$41*C73+Data!$R$41*D73+Data!$S$41*E73)/7,(Data!$Q$42*C73+Data!$R$42*D73+Data!$S$42*E73)/7)*$P$27)</f>
        <v>1026.0857442760612</v>
      </c>
      <c r="N73" s="12"/>
      <c r="R73" s="4" t="str">
        <f t="shared" si="2"/>
        <v>Level 69</v>
      </c>
      <c r="S73" s="4">
        <f t="shared" si="3"/>
        <v>1.62</v>
      </c>
      <c r="T73" s="4">
        <f t="shared" si="4"/>
        <v>1.62</v>
      </c>
      <c r="U73" s="4">
        <f t="shared" si="5"/>
        <v>1.51</v>
      </c>
      <c r="V73" s="4">
        <f t="shared" si="6"/>
        <v>0.9</v>
      </c>
      <c r="W73" s="11">
        <f t="shared" si="7"/>
        <v>0.66</v>
      </c>
      <c r="X73" s="4">
        <f t="shared" si="8"/>
        <v>0.33</v>
      </c>
      <c r="Y73" s="4">
        <f t="shared" si="9"/>
        <v>0.5</v>
      </c>
      <c r="Z73" s="4">
        <f t="shared" si="10"/>
        <v>0.66</v>
      </c>
      <c r="AA73" s="4">
        <f t="shared" si="11"/>
        <v>0.66</v>
      </c>
      <c r="AB73" s="4">
        <f t="shared" si="12"/>
        <v>0.5</v>
      </c>
    </row>
    <row r="74" spans="1:28">
      <c r="A74" s="1">
        <v>70</v>
      </c>
      <c r="B74" s="4">
        <f>Data!F71*$B$1</f>
        <v>20.16</v>
      </c>
      <c r="C74" s="12">
        <f>B74*Data!G71</f>
        <v>10.773503999999999</v>
      </c>
      <c r="D74" s="12">
        <f>B74*Data!H71</f>
        <v>6.0419520000000002</v>
      </c>
      <c r="E74" s="12">
        <f>B74*Data!I71</f>
        <v>3.344544</v>
      </c>
      <c r="G74" s="13">
        <f t="shared" si="14"/>
        <v>17.564255999999997</v>
      </c>
      <c r="H74" s="13">
        <f t="shared" si="15"/>
        <v>31.665600000000001</v>
      </c>
      <c r="I74" s="13">
        <f t="shared" si="16"/>
        <v>1.1543039999999998</v>
      </c>
      <c r="J74" s="13">
        <f t="shared" si="17"/>
        <v>1.2947040000000001</v>
      </c>
      <c r="K74" s="13">
        <f>(Data!$Q$40*C74+Data!$R$40*D74+Data!$S$40*E74)/7</f>
        <v>2378.4926399999999</v>
      </c>
      <c r="L74" s="3" t="str">
        <f>ROUND((Data!$Q$41*C74+Data!$R$41*D74+Data!$S$41*E74)/7,2) &amp; " - " &amp; ROUND((Data!$Q$42*C74+Data!$R$42*D74+Data!$S$42*E74)/7,2)</f>
        <v>1,29 - 2,99</v>
      </c>
      <c r="M74" s="12">
        <f>Data!E71/(G74*$P$24+H74*$P$25+K74*$P$26+AVERAGE((Data!$Q$41*C74+Data!$R$41*D74+Data!$S$41*E74)/7,(Data!$Q$42*C74+Data!$R$42*D74+Data!$S$42*E74)/7)*$P$27)</f>
        <v>1055.5528227327138</v>
      </c>
      <c r="N74" s="12"/>
      <c r="R74" s="4" t="str">
        <f t="shared" si="2"/>
        <v>Level 70</v>
      </c>
      <c r="S74" s="4">
        <f t="shared" si="3"/>
        <v>1.62</v>
      </c>
      <c r="T74" s="4">
        <f t="shared" si="4"/>
        <v>1.62</v>
      </c>
      <c r="U74" s="4">
        <f t="shared" si="5"/>
        <v>1.51</v>
      </c>
      <c r="V74" s="4">
        <f t="shared" si="6"/>
        <v>0.91</v>
      </c>
      <c r="W74" s="11">
        <f t="shared" si="7"/>
        <v>0.67</v>
      </c>
      <c r="X74" s="4">
        <f t="shared" si="8"/>
        <v>0.33</v>
      </c>
      <c r="Y74" s="4">
        <f t="shared" si="9"/>
        <v>0.5</v>
      </c>
      <c r="Z74" s="4">
        <f t="shared" si="10"/>
        <v>0.67</v>
      </c>
      <c r="AA74" s="4">
        <f t="shared" si="11"/>
        <v>0.67</v>
      </c>
      <c r="AB74" s="4">
        <f t="shared" si="12"/>
        <v>0.5</v>
      </c>
    </row>
    <row r="75" spans="1:28">
      <c r="A75" s="1">
        <v>71</v>
      </c>
      <c r="B75" s="4">
        <f>Data!F72*$B$1</f>
        <v>20.32</v>
      </c>
      <c r="C75" s="12">
        <f>B75*Data!G72</f>
        <v>10.816336</v>
      </c>
      <c r="D75" s="12">
        <f>B75*Data!H72</f>
        <v>6.1020960000000004</v>
      </c>
      <c r="E75" s="12">
        <f>B75*Data!I72</f>
        <v>3.4015679999999997</v>
      </c>
      <c r="G75" s="13">
        <f t="shared" si="14"/>
        <v>17.711492571428572</v>
      </c>
      <c r="H75" s="13">
        <f t="shared" si="15"/>
        <v>31.946305714285717</v>
      </c>
      <c r="I75" s="13">
        <f t="shared" si="16"/>
        <v>1.1588931428571427</v>
      </c>
      <c r="J75" s="13">
        <f t="shared" si="17"/>
        <v>1.3075919999999999</v>
      </c>
      <c r="K75" s="13">
        <f>(Data!$Q$40*C75+Data!$R$40*D75+Data!$S$40*E75)/7</f>
        <v>2410.6505725714283</v>
      </c>
      <c r="L75" s="3" t="str">
        <f>ROUND((Data!$Q$41*C75+Data!$R$41*D75+Data!$S$41*E75)/7,2) &amp; " - " &amp; ROUND((Data!$Q$42*C75+Data!$R$42*D75+Data!$S$42*E75)/7,2)</f>
        <v>1,31 - 3,03</v>
      </c>
      <c r="M75" s="12">
        <f>Data!E72/(G75*$P$24+H75*$P$25+K75*$P$26+AVERAGE((Data!$Q$41*C75+Data!$R$41*D75+Data!$S$41*E75)/7,(Data!$Q$42*C75+Data!$R$42*D75+Data!$S$42*E75)/7)*$P$27)</f>
        <v>1078.6781477027732</v>
      </c>
      <c r="N75" s="12"/>
      <c r="R75" s="4" t="str">
        <f t="shared" si="2"/>
        <v>Level 71</v>
      </c>
      <c r="S75" s="4">
        <f t="shared" si="3"/>
        <v>1.62</v>
      </c>
      <c r="T75" s="4">
        <f t="shared" si="4"/>
        <v>1.62</v>
      </c>
      <c r="U75" s="4">
        <f t="shared" si="5"/>
        <v>1.53</v>
      </c>
      <c r="V75" s="4">
        <f t="shared" si="6"/>
        <v>0.92</v>
      </c>
      <c r="W75" s="11">
        <f t="shared" si="7"/>
        <v>0.68</v>
      </c>
      <c r="X75" s="4">
        <f t="shared" si="8"/>
        <v>0.34</v>
      </c>
      <c r="Y75" s="4">
        <f t="shared" si="9"/>
        <v>0.51</v>
      </c>
      <c r="Z75" s="4">
        <f t="shared" si="10"/>
        <v>0.68</v>
      </c>
      <c r="AA75" s="4">
        <f t="shared" si="11"/>
        <v>0.68</v>
      </c>
      <c r="AB75" s="4">
        <f t="shared" si="12"/>
        <v>0.51</v>
      </c>
    </row>
    <row r="76" spans="1:28">
      <c r="A76" s="1">
        <v>72</v>
      </c>
      <c r="B76" s="4">
        <f>Data!F73*$B$1</f>
        <v>20.32</v>
      </c>
      <c r="C76" s="12">
        <f>B76*Data!G73</f>
        <v>10.775696</v>
      </c>
      <c r="D76" s="12">
        <f>B76*Data!H73</f>
        <v>6.1122560000000004</v>
      </c>
      <c r="E76" s="12">
        <f>B76*Data!I73</f>
        <v>3.432048</v>
      </c>
      <c r="G76" s="13">
        <f t="shared" si="14"/>
        <v>17.715846857142857</v>
      </c>
      <c r="H76" s="13">
        <f t="shared" si="15"/>
        <v>31.968077142857144</v>
      </c>
      <c r="I76" s="13">
        <f t="shared" si="16"/>
        <v>1.154538857142857</v>
      </c>
      <c r="J76" s="13">
        <f t="shared" si="17"/>
        <v>1.309769142857143</v>
      </c>
      <c r="K76" s="13">
        <f>(Data!$Q$40*C76+Data!$R$40*D76+Data!$S$40*E76)/7</f>
        <v>2423.7613268571431</v>
      </c>
      <c r="L76" s="3" t="str">
        <f>ROUND((Data!$Q$41*C76+Data!$R$41*D76+Data!$S$41*E76)/7,2) &amp; " - " &amp; ROUND((Data!$Q$42*C76+Data!$R$42*D76+Data!$S$42*E76)/7,2)</f>
        <v>1,32 - 3,05</v>
      </c>
      <c r="M76" s="12">
        <f>Data!E73/(G76*$P$24+H76*$P$25+K76*$P$26+AVERAGE((Data!$Q$41*C76+Data!$R$41*D76+Data!$S$41*E76)/7,(Data!$Q$42*C76+Data!$R$42*D76+Data!$S$42*E76)/7)*$P$27)</f>
        <v>1112.2810080092297</v>
      </c>
      <c r="N76" s="12"/>
      <c r="R76" s="4" t="str">
        <f t="shared" si="2"/>
        <v>Level 72</v>
      </c>
      <c r="S76" s="4">
        <f t="shared" si="3"/>
        <v>1.62</v>
      </c>
      <c r="T76" s="4">
        <f t="shared" si="4"/>
        <v>1.62</v>
      </c>
      <c r="U76" s="4">
        <f t="shared" si="5"/>
        <v>1.53</v>
      </c>
      <c r="V76" s="4">
        <f t="shared" si="6"/>
        <v>0.92</v>
      </c>
      <c r="W76" s="11">
        <f t="shared" si="7"/>
        <v>0.69</v>
      </c>
      <c r="X76" s="4">
        <f t="shared" si="8"/>
        <v>0.34</v>
      </c>
      <c r="Y76" s="4">
        <f t="shared" si="9"/>
        <v>0.51</v>
      </c>
      <c r="Z76" s="4">
        <f t="shared" si="10"/>
        <v>0.69</v>
      </c>
      <c r="AA76" s="4">
        <f t="shared" si="11"/>
        <v>0.69</v>
      </c>
      <c r="AB76" s="4">
        <f t="shared" si="12"/>
        <v>0.51</v>
      </c>
    </row>
    <row r="77" spans="1:28">
      <c r="A77" s="1">
        <v>73</v>
      </c>
      <c r="B77" s="4">
        <f>Data!F74*$B$1</f>
        <v>20.48</v>
      </c>
      <c r="C77" s="12">
        <f>B77*Data!G74</f>
        <v>10.817536</v>
      </c>
      <c r="D77" s="12">
        <f>B77*Data!H74</f>
        <v>6.1726720000000004</v>
      </c>
      <c r="E77" s="12">
        <f>B77*Data!I74</f>
        <v>3.489792</v>
      </c>
      <c r="G77" s="13">
        <f t="shared" si="14"/>
        <v>17.863241142857142</v>
      </c>
      <c r="H77" s="13">
        <f t="shared" si="15"/>
        <v>32.249417142857148</v>
      </c>
      <c r="I77" s="13">
        <f t="shared" si="16"/>
        <v>1.1590217142857142</v>
      </c>
      <c r="J77" s="13">
        <f t="shared" si="17"/>
        <v>1.3227154285714284</v>
      </c>
      <c r="K77" s="13">
        <f>(Data!$Q$40*C77+Data!$R$40*D77+Data!$S$40*E77)/7</f>
        <v>2456.2316434285717</v>
      </c>
      <c r="L77" s="3" t="str">
        <f>ROUND((Data!$Q$41*C77+Data!$R$41*D77+Data!$S$41*E77)/7,2) &amp; " - " &amp; ROUND((Data!$Q$42*C77+Data!$R$42*D77+Data!$S$42*E77)/7,2)</f>
        <v>1,35 - 3,09</v>
      </c>
      <c r="M77" s="12">
        <f>Data!E74/(G77*$P$24+H77*$P$25+K77*$P$26+AVERAGE((Data!$Q$41*C77+Data!$R$41*D77+Data!$S$41*E77)/7,(Data!$Q$42*C77+Data!$R$42*D77+Data!$S$42*E77)/7)*$P$27)</f>
        <v>1138.7631078436191</v>
      </c>
      <c r="N77" s="12"/>
      <c r="R77" s="4" t="str">
        <f t="shared" si="2"/>
        <v>Level 73</v>
      </c>
      <c r="S77" s="4">
        <f t="shared" si="3"/>
        <v>1.62</v>
      </c>
      <c r="T77" s="4">
        <f t="shared" si="4"/>
        <v>1.62</v>
      </c>
      <c r="U77" s="4">
        <f t="shared" si="5"/>
        <v>1.54</v>
      </c>
      <c r="V77" s="4">
        <f t="shared" si="6"/>
        <v>0.93</v>
      </c>
      <c r="W77" s="11">
        <f t="shared" si="7"/>
        <v>0.7</v>
      </c>
      <c r="X77" s="4">
        <f t="shared" si="8"/>
        <v>0.35</v>
      </c>
      <c r="Y77" s="4">
        <f t="shared" si="9"/>
        <v>0.52</v>
      </c>
      <c r="Z77" s="4">
        <f t="shared" si="10"/>
        <v>0.7</v>
      </c>
      <c r="AA77" s="4">
        <f t="shared" si="11"/>
        <v>0.7</v>
      </c>
      <c r="AB77" s="4">
        <f t="shared" si="12"/>
        <v>0.52</v>
      </c>
    </row>
    <row r="78" spans="1:28">
      <c r="A78" s="1">
        <v>74</v>
      </c>
      <c r="B78" s="4">
        <f>Data!F75*$B$1</f>
        <v>20.48</v>
      </c>
      <c r="C78" s="12">
        <f>B78*Data!G75</f>
        <v>10.776576</v>
      </c>
      <c r="D78" s="12">
        <f>B78*Data!H75</f>
        <v>6.182912</v>
      </c>
      <c r="E78" s="12">
        <f>B78*Data!I75</f>
        <v>3.5205120000000001</v>
      </c>
      <c r="G78" s="13">
        <f t="shared" si="14"/>
        <v>17.867629714285716</v>
      </c>
      <c r="H78" s="13">
        <f t="shared" si="15"/>
        <v>32.271360000000001</v>
      </c>
      <c r="I78" s="13">
        <f t="shared" si="16"/>
        <v>1.154633142857143</v>
      </c>
      <c r="J78" s="13">
        <f t="shared" si="17"/>
        <v>1.3249097142857145</v>
      </c>
      <c r="K78" s="13">
        <f>(Data!$Q$40*C78+Data!$R$40*D78+Data!$S$40*E78)/7</f>
        <v>2469.4456319999999</v>
      </c>
      <c r="L78" s="3" t="str">
        <f>ROUND((Data!$Q$41*C78+Data!$R$41*D78+Data!$S$41*E78)/7,2) &amp; " - " &amp; ROUND((Data!$Q$42*C78+Data!$R$42*D78+Data!$S$42*E78)/7,2)</f>
        <v>1,36 - 3,11</v>
      </c>
      <c r="M78" s="12">
        <f>Data!E75/(G78*$P$24+H78*$P$25+K78*$P$26+AVERAGE((Data!$Q$41*C78+Data!$R$41*D78+Data!$S$41*E78)/7,(Data!$Q$42*C78+Data!$R$42*D78+Data!$S$42*E78)/7)*$P$27)</f>
        <v>1176.8768625861701</v>
      </c>
      <c r="N78" s="12"/>
      <c r="R78" s="4" t="str">
        <f t="shared" si="2"/>
        <v>Level 74</v>
      </c>
      <c r="S78" s="4">
        <f t="shared" si="3"/>
        <v>1.62</v>
      </c>
      <c r="T78" s="4">
        <f t="shared" si="4"/>
        <v>1.62</v>
      </c>
      <c r="U78" s="4">
        <f t="shared" si="5"/>
        <v>1.55</v>
      </c>
      <c r="V78" s="4">
        <f t="shared" si="6"/>
        <v>0.93</v>
      </c>
      <c r="W78" s="11">
        <f t="shared" si="7"/>
        <v>0.7</v>
      </c>
      <c r="X78" s="4">
        <f t="shared" si="8"/>
        <v>0.35</v>
      </c>
      <c r="Y78" s="4">
        <f t="shared" si="9"/>
        <v>0.53</v>
      </c>
      <c r="Z78" s="4">
        <f t="shared" si="10"/>
        <v>0.7</v>
      </c>
      <c r="AA78" s="4">
        <f t="shared" si="11"/>
        <v>0.7</v>
      </c>
      <c r="AB78" s="4">
        <f t="shared" si="12"/>
        <v>0.53</v>
      </c>
    </row>
    <row r="79" spans="1:28">
      <c r="A79" s="1">
        <v>75</v>
      </c>
      <c r="B79" s="4">
        <f>Data!F76*$B$1</f>
        <v>20.48</v>
      </c>
      <c r="C79" s="12">
        <f>B79*Data!G76</f>
        <v>10.737664000000001</v>
      </c>
      <c r="D79" s="12">
        <f>B79*Data!H76</f>
        <v>6.1931520000000004</v>
      </c>
      <c r="E79" s="12">
        <f>B79*Data!I76</f>
        <v>3.5491840000000003</v>
      </c>
      <c r="G79" s="13">
        <f t="shared" si="14"/>
        <v>17.872896000000001</v>
      </c>
      <c r="H79" s="13">
        <f t="shared" si="15"/>
        <v>32.294400000000003</v>
      </c>
      <c r="I79" s="13">
        <f t="shared" si="16"/>
        <v>1.1504639999999999</v>
      </c>
      <c r="J79" s="13">
        <f t="shared" si="17"/>
        <v>1.3271040000000001</v>
      </c>
      <c r="K79" s="13">
        <f>(Data!$Q$40*C79+Data!$R$40*D79+Data!$S$40*E79)/7</f>
        <v>2481.8358857142857</v>
      </c>
      <c r="L79" s="3" t="str">
        <f>ROUND((Data!$Q$41*C79+Data!$R$41*D79+Data!$S$41*E79)/7,2) &amp; " - " &amp; ROUND((Data!$Q$42*C79+Data!$R$42*D79+Data!$S$42*E79)/7,2)</f>
        <v>1,37 - 3,13</v>
      </c>
      <c r="M79" s="12">
        <f>Data!E76/(G79*$P$24+H79*$P$25+K79*$P$26+AVERAGE((Data!$Q$41*C79+Data!$R$41*D79+Data!$S$41*E79)/7,(Data!$Q$42*C79+Data!$R$42*D79+Data!$S$42*E79)/7)*$P$27)</f>
        <v>1215.5836412856652</v>
      </c>
      <c r="N79" s="12"/>
      <c r="R79" s="4" t="str">
        <f t="shared" si="2"/>
        <v>Level 75</v>
      </c>
      <c r="S79" s="4">
        <f t="shared" si="3"/>
        <v>1.61</v>
      </c>
      <c r="T79" s="4">
        <f t="shared" si="4"/>
        <v>1.61</v>
      </c>
      <c r="U79" s="4">
        <f t="shared" si="5"/>
        <v>1.55</v>
      </c>
      <c r="V79" s="4">
        <f t="shared" si="6"/>
        <v>0.93</v>
      </c>
      <c r="W79" s="11">
        <f t="shared" si="7"/>
        <v>0.71</v>
      </c>
      <c r="X79" s="4">
        <f t="shared" si="8"/>
        <v>0.35</v>
      </c>
      <c r="Y79" s="4">
        <f t="shared" si="9"/>
        <v>0.53</v>
      </c>
      <c r="Z79" s="4">
        <f t="shared" si="10"/>
        <v>0.71</v>
      </c>
      <c r="AA79" s="4">
        <f t="shared" si="11"/>
        <v>0.71</v>
      </c>
      <c r="AB79" s="4">
        <f t="shared" si="12"/>
        <v>0.53</v>
      </c>
    </row>
    <row r="80" spans="1:28">
      <c r="A80" s="1">
        <v>76</v>
      </c>
      <c r="B80" s="4">
        <f>Data!F77*$B$1</f>
        <v>20.64</v>
      </c>
      <c r="C80" s="12">
        <f>B80*Data!G77</f>
        <v>10.782335999999999</v>
      </c>
      <c r="D80" s="12">
        <f>B80*Data!H77</f>
        <v>6.2518560000000001</v>
      </c>
      <c r="E80" s="12">
        <f>B80*Data!I77</f>
        <v>3.6058080000000001</v>
      </c>
      <c r="G80" s="13">
        <f t="shared" si="14"/>
        <v>18.017835428571427</v>
      </c>
      <c r="H80" s="13">
        <f t="shared" si="15"/>
        <v>32.569920000000003</v>
      </c>
      <c r="I80" s="13">
        <f t="shared" si="16"/>
        <v>1.1552502857142855</v>
      </c>
      <c r="J80" s="13">
        <f t="shared" si="17"/>
        <v>1.3396834285714285</v>
      </c>
      <c r="K80" s="13">
        <f>(Data!$Q$40*C80+Data!$R$40*D80+Data!$S$40*E80)/7</f>
        <v>2513.7122811428571</v>
      </c>
      <c r="L80" s="3" t="str">
        <f>ROUND((Data!$Q$41*C80+Data!$R$41*D80+Data!$S$41*E80)/7,2) &amp; " - " &amp; ROUND((Data!$Q$42*C80+Data!$R$42*D80+Data!$S$42*E80)/7,2)</f>
        <v>1,39 - 3,17</v>
      </c>
      <c r="M80" s="12">
        <f>Data!E77/(G80*$P$24+H80*$P$25+K80*$P$26+AVERAGE((Data!$Q$41*C80+Data!$R$41*D80+Data!$S$41*E80)/7,(Data!$Q$42*C80+Data!$R$42*D80+Data!$S$42*E80)/7)*$P$27)</f>
        <v>1247.4306411057082</v>
      </c>
      <c r="N80" s="12"/>
      <c r="R80" s="4" t="str">
        <f t="shared" si="2"/>
        <v>Level 76</v>
      </c>
      <c r="S80" s="4">
        <f t="shared" si="3"/>
        <v>1.62</v>
      </c>
      <c r="T80" s="4">
        <f t="shared" si="4"/>
        <v>1.62</v>
      </c>
      <c r="U80" s="4">
        <f t="shared" si="5"/>
        <v>1.56</v>
      </c>
      <c r="V80" s="4">
        <f t="shared" si="6"/>
        <v>0.94</v>
      </c>
      <c r="W80" s="11">
        <f t="shared" si="7"/>
        <v>0.72</v>
      </c>
      <c r="X80" s="4">
        <f t="shared" si="8"/>
        <v>0.36</v>
      </c>
      <c r="Y80" s="4">
        <f t="shared" si="9"/>
        <v>0.54</v>
      </c>
      <c r="Z80" s="4">
        <f t="shared" si="10"/>
        <v>0.72</v>
      </c>
      <c r="AA80" s="4">
        <f t="shared" si="11"/>
        <v>0.72</v>
      </c>
      <c r="AB80" s="4">
        <f t="shared" si="12"/>
        <v>0.54</v>
      </c>
    </row>
    <row r="81" spans="1:28">
      <c r="A81" s="1">
        <v>77</v>
      </c>
      <c r="B81" s="4">
        <f>Data!F78*$B$1</f>
        <v>20.64</v>
      </c>
      <c r="C81" s="12">
        <f>B81*Data!G78</f>
        <v>10.738992</v>
      </c>
      <c r="D81" s="12">
        <f>B81*Data!H78</f>
        <v>6.26424</v>
      </c>
      <c r="E81" s="12">
        <f>B81*Data!I78</f>
        <v>3.636768</v>
      </c>
      <c r="G81" s="13">
        <f t="shared" si="14"/>
        <v>18.025796571428568</v>
      </c>
      <c r="H81" s="13">
        <f t="shared" si="15"/>
        <v>32.599774285714282</v>
      </c>
      <c r="I81" s="13">
        <f t="shared" si="16"/>
        <v>1.1506062857142856</v>
      </c>
      <c r="J81" s="13">
        <f t="shared" si="17"/>
        <v>1.3423371428571429</v>
      </c>
      <c r="K81" s="13">
        <f>(Data!$Q$40*C81+Data!$R$40*D81+Data!$S$40*E81)/7</f>
        <v>2527.2024377142857</v>
      </c>
      <c r="L81" s="3" t="str">
        <f>ROUND((Data!$Q$41*C81+Data!$R$41*D81+Data!$S$41*E81)/7,2) &amp; " - " &amp; ROUND((Data!$Q$42*C81+Data!$R$42*D81+Data!$S$42*E81)/7,2)</f>
        <v>1,4 - 3,19</v>
      </c>
      <c r="M81" s="12">
        <f>Data!E78/(G81*$P$24+H81*$P$25+K81*$P$26+AVERAGE((Data!$Q$41*C81+Data!$R$41*D81+Data!$S$41*E81)/7,(Data!$Q$42*C81+Data!$R$42*D81+Data!$S$42*E81)/7)*$P$27)</f>
        <v>1290.4838855704702</v>
      </c>
      <c r="N81" s="12"/>
      <c r="R81" s="4" t="str">
        <f t="shared" si="2"/>
        <v>Level 77</v>
      </c>
      <c r="S81" s="4">
        <f t="shared" si="3"/>
        <v>1.61</v>
      </c>
      <c r="T81" s="4">
        <f t="shared" si="4"/>
        <v>1.61</v>
      </c>
      <c r="U81" s="4">
        <f t="shared" si="5"/>
        <v>1.57</v>
      </c>
      <c r="V81" s="4">
        <f t="shared" si="6"/>
        <v>0.94</v>
      </c>
      <c r="W81" s="11">
        <f t="shared" si="7"/>
        <v>0.73</v>
      </c>
      <c r="X81" s="4">
        <f t="shared" si="8"/>
        <v>0.36</v>
      </c>
      <c r="Y81" s="4">
        <f t="shared" si="9"/>
        <v>0.55000000000000004</v>
      </c>
      <c r="Z81" s="4">
        <f t="shared" si="10"/>
        <v>0.73</v>
      </c>
      <c r="AA81" s="4">
        <f t="shared" si="11"/>
        <v>0.73</v>
      </c>
      <c r="AB81" s="4">
        <f t="shared" si="12"/>
        <v>0.55000000000000004</v>
      </c>
    </row>
    <row r="82" spans="1:28">
      <c r="A82" s="1">
        <v>78</v>
      </c>
      <c r="B82" s="4">
        <f>Data!F79*$B$1</f>
        <v>20.64</v>
      </c>
      <c r="C82" s="12">
        <f>B82*Data!G79</f>
        <v>10.699776</v>
      </c>
      <c r="D82" s="12">
        <f>B82*Data!H79</f>
        <v>6.2745600000000001</v>
      </c>
      <c r="E82" s="12">
        <f>B82*Data!I79</f>
        <v>3.6656640000000005</v>
      </c>
      <c r="G82" s="13">
        <f t="shared" si="14"/>
        <v>18.031104000000003</v>
      </c>
      <c r="H82" s="13">
        <f t="shared" si="15"/>
        <v>32.622994285714285</v>
      </c>
      <c r="I82" s="13">
        <f t="shared" si="16"/>
        <v>1.1464045714285713</v>
      </c>
      <c r="J82" s="13">
        <f t="shared" si="17"/>
        <v>1.3445485714285714</v>
      </c>
      <c r="K82" s="13">
        <f>(Data!$Q$40*C82+Data!$R$40*D82+Data!$S$40*E82)/7</f>
        <v>2539.6894902857143</v>
      </c>
      <c r="L82" s="3" t="str">
        <f>ROUND((Data!$Q$41*C82+Data!$R$41*D82+Data!$S$41*E82)/7,2) &amp; " - " &amp; ROUND((Data!$Q$42*C82+Data!$R$42*D82+Data!$S$42*E82)/7,2)</f>
        <v>1,41 - 3,2</v>
      </c>
      <c r="M82" s="12">
        <f>Data!E79/(G82*$P$24+H82*$P$25+K82*$P$26+AVERAGE((Data!$Q$41*C82+Data!$R$41*D82+Data!$S$41*E82)/7,(Data!$Q$42*C82+Data!$R$42*D82+Data!$S$42*E82)/7)*$P$27)</f>
        <v>1336.8011187778627</v>
      </c>
      <c r="N82" s="12"/>
      <c r="R82" s="4" t="str">
        <f t="shared" si="2"/>
        <v>Level 78</v>
      </c>
      <c r="S82" s="4">
        <f t="shared" si="3"/>
        <v>1.6</v>
      </c>
      <c r="T82" s="4">
        <f t="shared" si="4"/>
        <v>1.6</v>
      </c>
      <c r="U82" s="4">
        <f t="shared" si="5"/>
        <v>1.57</v>
      </c>
      <c r="V82" s="4">
        <f t="shared" si="6"/>
        <v>0.94</v>
      </c>
      <c r="W82" s="11">
        <f t="shared" si="7"/>
        <v>0.73</v>
      </c>
      <c r="X82" s="4">
        <f t="shared" si="8"/>
        <v>0.37</v>
      </c>
      <c r="Y82" s="4">
        <f t="shared" si="9"/>
        <v>0.55000000000000004</v>
      </c>
      <c r="Z82" s="4">
        <f t="shared" si="10"/>
        <v>0.73</v>
      </c>
      <c r="AA82" s="4">
        <f t="shared" si="11"/>
        <v>0.73</v>
      </c>
      <c r="AB82" s="4">
        <f t="shared" si="12"/>
        <v>0.55000000000000004</v>
      </c>
    </row>
    <row r="83" spans="1:28">
      <c r="A83" s="1">
        <v>79</v>
      </c>
      <c r="B83" s="4">
        <f>Data!F80*$B$1</f>
        <v>20.8</v>
      </c>
      <c r="C83" s="12">
        <f>B83*Data!G80</f>
        <v>10.7432</v>
      </c>
      <c r="D83" s="12">
        <f>B83*Data!H80</f>
        <v>6.3335999999999997</v>
      </c>
      <c r="E83" s="12">
        <f>B83*Data!I80</f>
        <v>3.7231999999999998</v>
      </c>
      <c r="G83" s="13">
        <f t="shared" si="14"/>
        <v>18.17622857142857</v>
      </c>
      <c r="H83" s="13">
        <f t="shared" si="15"/>
        <v>32.89928571428571</v>
      </c>
      <c r="I83" s="13">
        <f t="shared" si="16"/>
        <v>1.1510571428571428</v>
      </c>
      <c r="J83" s="13">
        <f t="shared" si="17"/>
        <v>1.3572</v>
      </c>
      <c r="K83" s="13">
        <f>(Data!$Q$40*C83+Data!$R$40*D83+Data!$S$40*E83)/7</f>
        <v>2571.9608571428571</v>
      </c>
      <c r="L83" s="3" t="str">
        <f>ROUND((Data!$Q$41*C83+Data!$R$41*D83+Data!$S$41*E83)/7,2) &amp; " - " &amp; ROUND((Data!$Q$42*C83+Data!$R$42*D83+Data!$S$42*E83)/7,2)</f>
        <v>1,44 - 3,25</v>
      </c>
      <c r="M83" s="12">
        <f>Data!E80/(G83*$P$24+H83*$P$25+K83*$P$26+AVERAGE((Data!$Q$41*C83+Data!$R$41*D83+Data!$S$41*E83)/7,(Data!$Q$42*C83+Data!$R$42*D83+Data!$S$42*E83)/7)*$P$27)</f>
        <v>1374.1024383496185</v>
      </c>
      <c r="N83" s="12"/>
      <c r="R83" s="4" t="str">
        <f t="shared" si="2"/>
        <v>Level 79</v>
      </c>
      <c r="S83" s="4">
        <f t="shared" si="3"/>
        <v>1.61</v>
      </c>
      <c r="T83" s="4">
        <f t="shared" si="4"/>
        <v>1.61</v>
      </c>
      <c r="U83" s="4">
        <f t="shared" si="5"/>
        <v>1.58</v>
      </c>
      <c r="V83" s="4">
        <f t="shared" si="6"/>
        <v>0.95</v>
      </c>
      <c r="W83" s="11">
        <f t="shared" si="7"/>
        <v>0.74</v>
      </c>
      <c r="X83" s="4">
        <f t="shared" si="8"/>
        <v>0.37</v>
      </c>
      <c r="Y83" s="4">
        <f t="shared" si="9"/>
        <v>0.56000000000000005</v>
      </c>
      <c r="Z83" s="4">
        <f t="shared" si="10"/>
        <v>0.74</v>
      </c>
      <c r="AA83" s="4">
        <f t="shared" si="11"/>
        <v>0.74</v>
      </c>
      <c r="AB83" s="4">
        <f t="shared" si="12"/>
        <v>0.56000000000000005</v>
      </c>
    </row>
    <row r="84" spans="1:28">
      <c r="A84" s="1">
        <v>80</v>
      </c>
      <c r="B84" s="4">
        <f>Data!F81*$B$1</f>
        <v>20.8</v>
      </c>
      <c r="C84" s="12">
        <f>B84*Data!G81</f>
        <v>10.703679999999999</v>
      </c>
      <c r="D84" s="12">
        <f>B84*Data!H81</f>
        <v>6.3440000000000003</v>
      </c>
      <c r="E84" s="12">
        <f>B84*Data!I81</f>
        <v>3.7523200000000001</v>
      </c>
      <c r="G84" s="13">
        <f t="shared" si="14"/>
        <v>18.181577142857144</v>
      </c>
      <c r="H84" s="13">
        <f t="shared" si="15"/>
        <v>32.922685714285713</v>
      </c>
      <c r="I84" s="13">
        <f t="shared" si="16"/>
        <v>1.1468228571428569</v>
      </c>
      <c r="J84" s="13">
        <f t="shared" si="17"/>
        <v>1.3594285714285714</v>
      </c>
      <c r="K84" s="13">
        <f>(Data!$Q$40*C84+Data!$R$40*D84+Data!$S$40*E84)/7</f>
        <v>2584.5447085714286</v>
      </c>
      <c r="L84" s="3" t="str">
        <f>ROUND((Data!$Q$41*C84+Data!$R$41*D84+Data!$S$41*E84)/7,2) &amp; " - " &amp; ROUND((Data!$Q$42*C84+Data!$R$42*D84+Data!$S$42*E84)/7,2)</f>
        <v>1,45 - 3,26</v>
      </c>
      <c r="M84" s="12">
        <f>Data!E81/(G84*$P$24+H84*$P$25+K84*$P$26+AVERAGE((Data!$Q$41*C84+Data!$R$41*D84+Data!$S$41*E84)/7,(Data!$Q$42*C84+Data!$R$42*D84+Data!$S$42*E84)/7)*$P$27)</f>
        <v>1425.0138916127344</v>
      </c>
      <c r="N84" s="12"/>
      <c r="R84" s="4" t="str">
        <f t="shared" si="2"/>
        <v>Level 80</v>
      </c>
      <c r="S84" s="4">
        <f t="shared" si="3"/>
        <v>1.61</v>
      </c>
      <c r="T84" s="4">
        <f t="shared" si="4"/>
        <v>1.61</v>
      </c>
      <c r="U84" s="4">
        <f t="shared" si="5"/>
        <v>1.59</v>
      </c>
      <c r="V84" s="4">
        <f t="shared" si="6"/>
        <v>0.95</v>
      </c>
      <c r="W84" s="11">
        <f t="shared" si="7"/>
        <v>0.75</v>
      </c>
      <c r="X84" s="4">
        <f t="shared" si="8"/>
        <v>0.38</v>
      </c>
      <c r="Y84" s="4">
        <f t="shared" si="9"/>
        <v>0.56000000000000005</v>
      </c>
      <c r="Z84" s="4">
        <f t="shared" si="10"/>
        <v>0.75</v>
      </c>
      <c r="AA84" s="4">
        <f t="shared" si="11"/>
        <v>0.75</v>
      </c>
      <c r="AB84" s="4">
        <f t="shared" si="12"/>
        <v>0.56000000000000005</v>
      </c>
    </row>
    <row r="85" spans="1:28">
      <c r="A85" s="1">
        <v>81</v>
      </c>
      <c r="B85" s="4">
        <f>Data!F82*$B$1</f>
        <v>20.8</v>
      </c>
      <c r="C85" s="12">
        <f>B85*Data!G82</f>
        <v>10.664160000000001</v>
      </c>
      <c r="D85" s="12">
        <f>B85*Data!H82</f>
        <v>6.3544</v>
      </c>
      <c r="E85" s="12">
        <f>B85*Data!I82</f>
        <v>3.7814399999999999</v>
      </c>
      <c r="G85" s="13">
        <f t="shared" si="14"/>
        <v>18.186925714285714</v>
      </c>
      <c r="H85" s="13">
        <f t="shared" si="15"/>
        <v>32.946085714285715</v>
      </c>
      <c r="I85" s="13">
        <f t="shared" si="16"/>
        <v>1.1425885714285715</v>
      </c>
      <c r="J85" s="13">
        <f t="shared" si="17"/>
        <v>1.3616571428571427</v>
      </c>
      <c r="K85" s="13">
        <f>(Data!$Q$40*C85+Data!$R$40*D85+Data!$S$40*E85)/7</f>
        <v>2597.1285600000001</v>
      </c>
      <c r="L85" s="3" t="str">
        <f>ROUND((Data!$Q$41*C85+Data!$R$41*D85+Data!$S$41*E85)/7,2) &amp; " - " &amp; ROUND((Data!$Q$42*C85+Data!$R$42*D85+Data!$S$42*E85)/7,2)</f>
        <v>1,46 - 3,28</v>
      </c>
      <c r="M85" s="12">
        <f>Data!E82/(G85*$P$24+H85*$P$25+K85*$P$26+AVERAGE((Data!$Q$41*C85+Data!$R$41*D85+Data!$S$41*E85)/7,(Data!$Q$42*C85+Data!$R$42*D85+Data!$S$42*E85)/7)*$P$27)</f>
        <v>1478.8645658168255</v>
      </c>
      <c r="N85" s="12"/>
      <c r="R85" s="4" t="str">
        <f t="shared" si="2"/>
        <v>Level 81</v>
      </c>
      <c r="S85" s="4">
        <f t="shared" si="3"/>
        <v>1.6</v>
      </c>
      <c r="T85" s="4">
        <f t="shared" si="4"/>
        <v>1.6</v>
      </c>
      <c r="U85" s="4">
        <f t="shared" si="5"/>
        <v>1.59</v>
      </c>
      <c r="V85" s="4">
        <f t="shared" si="6"/>
        <v>0.95</v>
      </c>
      <c r="W85" s="11">
        <f t="shared" si="7"/>
        <v>0.76</v>
      </c>
      <c r="X85" s="4">
        <f t="shared" si="8"/>
        <v>0.38</v>
      </c>
      <c r="Y85" s="4">
        <f t="shared" si="9"/>
        <v>0.56999999999999995</v>
      </c>
      <c r="Z85" s="4">
        <f t="shared" si="10"/>
        <v>0.76</v>
      </c>
      <c r="AA85" s="4">
        <f t="shared" si="11"/>
        <v>0.76</v>
      </c>
      <c r="AB85" s="4">
        <f t="shared" si="12"/>
        <v>0.56999999999999995</v>
      </c>
    </row>
    <row r="86" spans="1:28">
      <c r="A86" s="1">
        <v>82</v>
      </c>
      <c r="B86" s="4">
        <f>Data!F83*$B$1</f>
        <v>20.96</v>
      </c>
      <c r="C86" s="12">
        <f>B86*Data!G83</f>
        <v>10.704272000000001</v>
      </c>
      <c r="D86" s="12">
        <f>B86*Data!H83</f>
        <v>6.4158559999999998</v>
      </c>
      <c r="E86" s="12">
        <f>B86*Data!I83</f>
        <v>3.8398720000000002</v>
      </c>
      <c r="G86" s="13">
        <f t="shared" si="14"/>
        <v>18.335807999999997</v>
      </c>
      <c r="H86" s="13">
        <f t="shared" si="15"/>
        <v>33.230957142857143</v>
      </c>
      <c r="I86" s="13">
        <f t="shared" si="16"/>
        <v>1.1468862857142859</v>
      </c>
      <c r="J86" s="13">
        <f t="shared" si="17"/>
        <v>1.3748262857142854</v>
      </c>
      <c r="K86" s="13">
        <f>(Data!$Q$40*C86+Data!$R$40*D86+Data!$S$40*E86)/7</f>
        <v>2629.9627371428573</v>
      </c>
      <c r="L86" s="3" t="str">
        <f>ROUND((Data!$Q$41*C86+Data!$R$41*D86+Data!$S$41*E86)/7,2) &amp; " - " &amp; ROUND((Data!$Q$42*C86+Data!$R$42*D86+Data!$S$42*E86)/7,2)</f>
        <v>1,48 - 3,32</v>
      </c>
      <c r="M86" s="12">
        <f>Data!E83/(G86*$P$24+H86*$P$25+K86*$P$26+AVERAGE((Data!$Q$41*C86+Data!$R$41*D86+Data!$S$41*E86)/7,(Data!$Q$42*C86+Data!$R$42*D86+Data!$S$42*E86)/7)*$P$27)</f>
        <v>1523.7397773798682</v>
      </c>
      <c r="N86" s="12"/>
      <c r="R86" s="4" t="str">
        <f t="shared" si="2"/>
        <v>Level 82</v>
      </c>
      <c r="S86" s="4">
        <f t="shared" si="3"/>
        <v>1.61</v>
      </c>
      <c r="T86" s="4">
        <f t="shared" si="4"/>
        <v>1.61</v>
      </c>
      <c r="U86" s="4">
        <f t="shared" si="5"/>
        <v>1.6</v>
      </c>
      <c r="V86" s="4">
        <f t="shared" si="6"/>
        <v>0.96</v>
      </c>
      <c r="W86" s="11">
        <f t="shared" si="7"/>
        <v>0.77</v>
      </c>
      <c r="X86" s="4">
        <f t="shared" si="8"/>
        <v>0.38</v>
      </c>
      <c r="Y86" s="4">
        <f t="shared" si="9"/>
        <v>0.57999999999999996</v>
      </c>
      <c r="Z86" s="4">
        <f t="shared" si="10"/>
        <v>0.77</v>
      </c>
      <c r="AA86" s="4">
        <f t="shared" si="11"/>
        <v>0.77</v>
      </c>
      <c r="AB86" s="4">
        <f t="shared" si="12"/>
        <v>0.57999999999999996</v>
      </c>
    </row>
    <row r="87" spans="1:28">
      <c r="A87" s="1">
        <v>83</v>
      </c>
      <c r="B87" s="4">
        <f>Data!F84*$B$1</f>
        <v>20.96</v>
      </c>
      <c r="C87" s="12">
        <f>B87*Data!G84</f>
        <v>10.666544</v>
      </c>
      <c r="D87" s="12">
        <f>B87*Data!H84</f>
        <v>6.426336</v>
      </c>
      <c r="E87" s="12">
        <f>B87*Data!I84</f>
        <v>3.8671199999999999</v>
      </c>
      <c r="G87" s="13">
        <f t="shared" si="14"/>
        <v>18.342095999999998</v>
      </c>
      <c r="H87" s="13">
        <f t="shared" si="15"/>
        <v>33.255659999999999</v>
      </c>
      <c r="I87" s="13">
        <f t="shared" si="16"/>
        <v>1.142844</v>
      </c>
      <c r="J87" s="13">
        <f t="shared" si="17"/>
        <v>1.3770720000000001</v>
      </c>
      <c r="K87" s="13">
        <f>(Data!$Q$40*C87+Data!$R$40*D87+Data!$S$40*E87)/7</f>
        <v>2641.8003462857146</v>
      </c>
      <c r="L87" s="3" t="str">
        <f>ROUND((Data!$Q$41*C87+Data!$R$41*D87+Data!$S$41*E87)/7,2) &amp; " - " &amp; ROUND((Data!$Q$42*C87+Data!$R$42*D87+Data!$S$42*E87)/7,2)</f>
        <v>1,49 - 3,34</v>
      </c>
      <c r="M87" s="12">
        <f>Data!E84/(G87*$P$24+H87*$P$25+K87*$P$26+AVERAGE((Data!$Q$41*C87+Data!$R$41*D87+Data!$S$41*E87)/7,(Data!$Q$42*C87+Data!$R$42*D87+Data!$S$42*E87)/7)*$P$27)</f>
        <v>1582.6980733281521</v>
      </c>
      <c r="N87" s="12"/>
      <c r="R87" s="4" t="str">
        <f t="shared" si="2"/>
        <v>Level 83</v>
      </c>
      <c r="S87" s="4">
        <f t="shared" si="3"/>
        <v>1.6</v>
      </c>
      <c r="T87" s="4">
        <f t="shared" si="4"/>
        <v>1.6</v>
      </c>
      <c r="U87" s="4">
        <f t="shared" si="5"/>
        <v>1.61</v>
      </c>
      <c r="V87" s="4">
        <f t="shared" si="6"/>
        <v>0.96</v>
      </c>
      <c r="W87" s="11">
        <f t="shared" si="7"/>
        <v>0.77</v>
      </c>
      <c r="X87" s="4">
        <f t="shared" si="8"/>
        <v>0.39</v>
      </c>
      <c r="Y87" s="4">
        <f t="shared" si="9"/>
        <v>0.57999999999999996</v>
      </c>
      <c r="Z87" s="4">
        <f t="shared" si="10"/>
        <v>0.77</v>
      </c>
      <c r="AA87" s="4">
        <f t="shared" si="11"/>
        <v>0.77</v>
      </c>
      <c r="AB87" s="4">
        <f t="shared" si="12"/>
        <v>0.57999999999999996</v>
      </c>
    </row>
    <row r="88" spans="1:28">
      <c r="A88" s="1">
        <v>84</v>
      </c>
      <c r="B88" s="4">
        <f>Data!F85*$B$1</f>
        <v>20.96</v>
      </c>
      <c r="C88" s="12">
        <f>B88*Data!G85</f>
        <v>10.626720000000001</v>
      </c>
      <c r="D88" s="12">
        <f>B88*Data!H85</f>
        <v>6.4368160000000003</v>
      </c>
      <c r="E88" s="12">
        <f>B88*Data!I85</f>
        <v>3.8964640000000004</v>
      </c>
      <c r="G88" s="13">
        <f t="shared" si="14"/>
        <v>18.347485714285714</v>
      </c>
      <c r="H88" s="13">
        <f t="shared" si="15"/>
        <v>33.279240000000001</v>
      </c>
      <c r="I88" s="13">
        <f t="shared" si="16"/>
        <v>1.138577142857143</v>
      </c>
      <c r="J88" s="13">
        <f t="shared" si="17"/>
        <v>1.3793177142857143</v>
      </c>
      <c r="K88" s="13">
        <f>(Data!$Q$40*C88+Data!$R$40*D88+Data!$S$40*E88)/7</f>
        <v>2654.4809965714289</v>
      </c>
      <c r="L88" s="3" t="str">
        <f>ROUND((Data!$Q$41*C88+Data!$R$41*D88+Data!$S$41*E88)/7,2) &amp; " - " &amp; ROUND((Data!$Q$42*C88+Data!$R$42*D88+Data!$S$42*E88)/7,2)</f>
        <v>1,5 - 3,35</v>
      </c>
      <c r="M88" s="12">
        <f>Data!E85/(G88*$P$24+H88*$P$25+K88*$P$26+AVERAGE((Data!$Q$41*C88+Data!$R$41*D88+Data!$S$41*E88)/7,(Data!$Q$42*C88+Data!$R$42*D88+Data!$S$42*E88)/7)*$P$27)</f>
        <v>1643.4949436435043</v>
      </c>
      <c r="N88" s="12"/>
      <c r="R88" s="4" t="str">
        <f t="shared" si="2"/>
        <v>Level 84</v>
      </c>
      <c r="S88" s="4">
        <f t="shared" si="3"/>
        <v>1.59</v>
      </c>
      <c r="T88" s="4">
        <f t="shared" si="4"/>
        <v>1.59</v>
      </c>
      <c r="U88" s="4">
        <f t="shared" si="5"/>
        <v>1.61</v>
      </c>
      <c r="V88" s="4">
        <f t="shared" si="6"/>
        <v>0.97</v>
      </c>
      <c r="W88" s="11">
        <f t="shared" si="7"/>
        <v>0.78</v>
      </c>
      <c r="X88" s="4">
        <f t="shared" si="8"/>
        <v>0.39</v>
      </c>
      <c r="Y88" s="4">
        <f t="shared" si="9"/>
        <v>0.57999999999999996</v>
      </c>
      <c r="Z88" s="4">
        <f t="shared" si="10"/>
        <v>0.78</v>
      </c>
      <c r="AA88" s="4">
        <f t="shared" si="11"/>
        <v>0.78</v>
      </c>
      <c r="AB88" s="4">
        <f t="shared" si="12"/>
        <v>0.57999999999999996</v>
      </c>
    </row>
    <row r="89" spans="1:28">
      <c r="A89" s="1">
        <v>85</v>
      </c>
      <c r="B89" s="4">
        <f>Data!F86*$B$1</f>
        <v>21.12</v>
      </c>
      <c r="C89" s="12">
        <f>B89*Data!G86</f>
        <v>10.669824</v>
      </c>
      <c r="D89" s="12">
        <f>B89*Data!H86</f>
        <v>6.4965120000000001</v>
      </c>
      <c r="E89" s="12">
        <f>B89*Data!I86</f>
        <v>3.9536640000000003</v>
      </c>
      <c r="G89" s="13">
        <f t="shared" si="14"/>
        <v>18.493878857142857</v>
      </c>
      <c r="H89" s="13">
        <f t="shared" si="15"/>
        <v>33.558171428571427</v>
      </c>
      <c r="I89" s="13">
        <f t="shared" si="16"/>
        <v>1.1431954285714288</v>
      </c>
      <c r="J89" s="13">
        <f t="shared" si="17"/>
        <v>1.3921097142857142</v>
      </c>
      <c r="K89" s="13">
        <f>(Data!$Q$40*C89+Data!$R$40*D89+Data!$S$40*E89)/7</f>
        <v>2686.6721828571431</v>
      </c>
      <c r="L89" s="3" t="str">
        <f>ROUND((Data!$Q$41*C89+Data!$R$41*D89+Data!$S$41*E89)/7,2) &amp; " - " &amp; ROUND((Data!$Q$42*C89+Data!$R$42*D89+Data!$S$42*E89)/7,2)</f>
        <v>1,52 - 3,4</v>
      </c>
      <c r="M89" s="12">
        <f>Data!E86/(G89*$P$24+H89*$P$25+K89*$P$26+AVERAGE((Data!$Q$41*C89+Data!$R$41*D89+Data!$S$41*E89)/7,(Data!$Q$42*C89+Data!$R$42*D89+Data!$S$42*E89)/7)*$P$27)</f>
        <v>1695.2095470167612</v>
      </c>
      <c r="N89" s="12"/>
      <c r="R89" s="4" t="str">
        <f t="shared" si="2"/>
        <v>Level 85</v>
      </c>
      <c r="S89" s="4">
        <f t="shared" si="3"/>
        <v>1.6</v>
      </c>
      <c r="T89" s="4">
        <f t="shared" si="4"/>
        <v>1.6</v>
      </c>
      <c r="U89" s="4">
        <f t="shared" si="5"/>
        <v>1.62</v>
      </c>
      <c r="V89" s="4">
        <f t="shared" si="6"/>
        <v>0.97</v>
      </c>
      <c r="W89" s="11">
        <f t="shared" si="7"/>
        <v>0.79</v>
      </c>
      <c r="X89" s="4">
        <f t="shared" si="8"/>
        <v>0.4</v>
      </c>
      <c r="Y89" s="4">
        <f t="shared" si="9"/>
        <v>0.59</v>
      </c>
      <c r="Z89" s="4">
        <f t="shared" si="10"/>
        <v>0.79</v>
      </c>
      <c r="AA89" s="4">
        <f t="shared" si="11"/>
        <v>0.79</v>
      </c>
      <c r="AB89" s="4">
        <f t="shared" si="12"/>
        <v>0.59</v>
      </c>
    </row>
    <row r="90" spans="1:28">
      <c r="A90" s="1">
        <v>86</v>
      </c>
      <c r="B90" s="4">
        <f>Data!F87*$B$1</f>
        <v>21.12</v>
      </c>
      <c r="C90" s="12">
        <f>B90*Data!G87</f>
        <v>10.629695999999999</v>
      </c>
      <c r="D90" s="12">
        <f>B90*Data!H87</f>
        <v>6.507072</v>
      </c>
      <c r="E90" s="12">
        <f>B90*Data!I87</f>
        <v>3.9832320000000001</v>
      </c>
      <c r="G90" s="13">
        <f t="shared" si="14"/>
        <v>18.499309714285712</v>
      </c>
      <c r="H90" s="13">
        <f t="shared" si="15"/>
        <v>33.581931428571423</v>
      </c>
      <c r="I90" s="13">
        <f t="shared" si="16"/>
        <v>1.1388959999999999</v>
      </c>
      <c r="J90" s="13">
        <f t="shared" si="17"/>
        <v>1.3943725714285713</v>
      </c>
      <c r="K90" s="13">
        <f>(Data!$Q$40*C90+Data!$R$40*D90+Data!$S$40*E90)/7</f>
        <v>2699.4496320000003</v>
      </c>
      <c r="L90" s="3" t="str">
        <f>ROUND((Data!$Q$41*C90+Data!$R$41*D90+Data!$S$41*E90)/7,2) &amp; " - " &amp; ROUND((Data!$Q$42*C90+Data!$R$42*D90+Data!$S$42*E90)/7,2)</f>
        <v>1,54 - 3,41</v>
      </c>
      <c r="M90" s="12">
        <f>Data!E87/(G90*$P$24+H90*$P$25+K90*$P$26+AVERAGE((Data!$Q$41*C90+Data!$R$41*D90+Data!$S$41*E90)/7,(Data!$Q$42*C90+Data!$R$42*D90+Data!$S$42*E90)/7)*$P$27)</f>
        <v>1761.9035792903101</v>
      </c>
      <c r="N90" s="12"/>
      <c r="R90" s="4" t="str">
        <f t="shared" si="2"/>
        <v>Level 86</v>
      </c>
      <c r="S90" s="4">
        <f t="shared" si="3"/>
        <v>1.59</v>
      </c>
      <c r="T90" s="4">
        <f t="shared" si="4"/>
        <v>1.59</v>
      </c>
      <c r="U90" s="4">
        <f t="shared" si="5"/>
        <v>1.63</v>
      </c>
      <c r="V90" s="4">
        <f t="shared" si="6"/>
        <v>0.98</v>
      </c>
      <c r="W90" s="11">
        <f t="shared" si="7"/>
        <v>0.8</v>
      </c>
      <c r="X90" s="4">
        <f t="shared" si="8"/>
        <v>0.4</v>
      </c>
      <c r="Y90" s="4">
        <f t="shared" si="9"/>
        <v>0.6</v>
      </c>
      <c r="Z90" s="4">
        <f t="shared" si="10"/>
        <v>0.8</v>
      </c>
      <c r="AA90" s="4">
        <f t="shared" si="11"/>
        <v>0.8</v>
      </c>
      <c r="AB90" s="4">
        <f t="shared" si="12"/>
        <v>0.6</v>
      </c>
    </row>
    <row r="91" spans="1:28">
      <c r="A91" s="1">
        <v>87</v>
      </c>
      <c r="B91" s="4">
        <f>Data!F88*$B$1</f>
        <v>21.12</v>
      </c>
      <c r="C91" s="12">
        <f>B91*Data!G88</f>
        <v>10.59168</v>
      </c>
      <c r="D91" s="12">
        <f>B91*Data!H88</f>
        <v>6.5176319999999999</v>
      </c>
      <c r="E91" s="12">
        <f>B91*Data!I88</f>
        <v>4.010688</v>
      </c>
      <c r="G91" s="13">
        <f t="shared" si="14"/>
        <v>18.505645714285713</v>
      </c>
      <c r="H91" s="13">
        <f t="shared" si="15"/>
        <v>33.606822857142852</v>
      </c>
      <c r="I91" s="13">
        <f t="shared" si="16"/>
        <v>1.1348228571428571</v>
      </c>
      <c r="J91" s="13">
        <f t="shared" si="17"/>
        <v>1.3966354285714286</v>
      </c>
      <c r="K91" s="13">
        <f>(Data!$Q$40*C91+Data!$R$40*D91+Data!$S$40*E91)/7</f>
        <v>2711.3776045714289</v>
      </c>
      <c r="L91" s="3" t="str">
        <f>ROUND((Data!$Q$41*C91+Data!$R$41*D91+Data!$S$41*E91)/7,2) &amp; " - " &amp; ROUND((Data!$Q$42*C91+Data!$R$42*D91+Data!$S$42*E91)/7,2)</f>
        <v>1,55 - 3,43</v>
      </c>
      <c r="M91" s="12">
        <f>Data!E88/(G91*$P$24+H91*$P$25+K91*$P$26+AVERAGE((Data!$Q$41*C91+Data!$R$41*D91+Data!$S$41*E91)/7,(Data!$Q$42*C91+Data!$R$42*D91+Data!$S$42*E91)/7)*$P$27)</f>
        <v>1832.6299186533965</v>
      </c>
      <c r="N91" s="12"/>
      <c r="R91" s="4" t="str">
        <f t="shared" si="2"/>
        <v>Level 87</v>
      </c>
      <c r="S91" s="4">
        <f t="shared" si="3"/>
        <v>1.59</v>
      </c>
      <c r="T91" s="4">
        <f t="shared" si="4"/>
        <v>1.59</v>
      </c>
      <c r="U91" s="4">
        <f t="shared" si="5"/>
        <v>1.63</v>
      </c>
      <c r="V91" s="4">
        <f t="shared" si="6"/>
        <v>0.98</v>
      </c>
      <c r="W91" s="11">
        <f t="shared" si="7"/>
        <v>0.8</v>
      </c>
      <c r="X91" s="4">
        <f t="shared" si="8"/>
        <v>0.4</v>
      </c>
      <c r="Y91" s="4">
        <f t="shared" si="9"/>
        <v>0.6</v>
      </c>
      <c r="Z91" s="4">
        <f t="shared" si="10"/>
        <v>0.8</v>
      </c>
      <c r="AA91" s="4">
        <f t="shared" si="11"/>
        <v>0.8</v>
      </c>
      <c r="AB91" s="4">
        <f t="shared" si="12"/>
        <v>0.6</v>
      </c>
    </row>
    <row r="92" spans="1:28">
      <c r="A92" s="1">
        <v>88</v>
      </c>
      <c r="B92" s="4">
        <f>Data!F89*$B$1</f>
        <v>21.12</v>
      </c>
      <c r="C92" s="12">
        <f>B92*Data!G89</f>
        <v>10.553663999999999</v>
      </c>
      <c r="D92" s="12">
        <f>B92*Data!H89</f>
        <v>6.5281919999999998</v>
      </c>
      <c r="E92" s="12">
        <f>B92*Data!I89</f>
        <v>4.038144</v>
      </c>
      <c r="G92" s="13">
        <f t="shared" si="14"/>
        <v>18.511981714285714</v>
      </c>
      <c r="H92" s="13">
        <f t="shared" si="15"/>
        <v>33.631714285714281</v>
      </c>
      <c r="I92" s="13">
        <f t="shared" si="16"/>
        <v>1.1307497142857141</v>
      </c>
      <c r="J92" s="13">
        <f t="shared" si="17"/>
        <v>1.3988982857142855</v>
      </c>
      <c r="K92" s="13">
        <f>(Data!$Q$40*C92+Data!$R$40*D92+Data!$S$40*E92)/7</f>
        <v>2723.3055771428576</v>
      </c>
      <c r="L92" s="3" t="str">
        <f>ROUND((Data!$Q$41*C92+Data!$R$41*D92+Data!$S$41*E92)/7,2) &amp; " - " &amp; ROUND((Data!$Q$42*C92+Data!$R$42*D92+Data!$S$42*E92)/7,2)</f>
        <v>1,56 - 3,45</v>
      </c>
      <c r="M92" s="12">
        <f>Data!E89/(G92*$P$24+H92*$P$25+K92*$P$26+AVERAGE((Data!$Q$41*C92+Data!$R$41*D92+Data!$S$41*E92)/7,(Data!$Q$42*C92+Data!$R$42*D92+Data!$S$42*E92)/7)*$P$27)</f>
        <v>1907.1972166412809</v>
      </c>
      <c r="N92" s="12"/>
      <c r="R92" s="4" t="str">
        <f t="shared" si="2"/>
        <v>Level 88</v>
      </c>
      <c r="S92" s="4">
        <f t="shared" si="3"/>
        <v>1.58</v>
      </c>
      <c r="T92" s="4">
        <f t="shared" si="4"/>
        <v>1.58</v>
      </c>
      <c r="U92" s="4">
        <f t="shared" si="5"/>
        <v>1.63</v>
      </c>
      <c r="V92" s="4">
        <f t="shared" si="6"/>
        <v>0.98</v>
      </c>
      <c r="W92" s="11">
        <f t="shared" si="7"/>
        <v>0.81</v>
      </c>
      <c r="X92" s="4">
        <f t="shared" si="8"/>
        <v>0.4</v>
      </c>
      <c r="Y92" s="4">
        <f t="shared" si="9"/>
        <v>0.61</v>
      </c>
      <c r="Z92" s="4">
        <f t="shared" si="10"/>
        <v>0.81</v>
      </c>
      <c r="AA92" s="4">
        <f t="shared" si="11"/>
        <v>0.81</v>
      </c>
      <c r="AB92" s="4">
        <f t="shared" si="12"/>
        <v>0.61</v>
      </c>
    </row>
    <row r="93" spans="1:28">
      <c r="A93" s="1">
        <v>89</v>
      </c>
      <c r="B93" s="4">
        <f>Data!F90*$B$1</f>
        <v>21.28</v>
      </c>
      <c r="C93" s="12">
        <f>B93*Data!G90</f>
        <v>10.595312000000002</v>
      </c>
      <c r="D93" s="12">
        <f>B93*Data!H90</f>
        <v>6.5882880000000004</v>
      </c>
      <c r="E93" s="12">
        <f>B93*Data!I90</f>
        <v>4.0964</v>
      </c>
      <c r="G93" s="13">
        <f t="shared" si="14"/>
        <v>18.658607999999997</v>
      </c>
      <c r="H93" s="13">
        <f t="shared" si="15"/>
        <v>33.911580000000001</v>
      </c>
      <c r="I93" s="13">
        <f t="shared" si="16"/>
        <v>1.1352120000000003</v>
      </c>
      <c r="J93" s="13">
        <f t="shared" si="17"/>
        <v>1.4117759999999999</v>
      </c>
      <c r="K93" s="13">
        <f>(Data!$Q$40*C93+Data!$R$40*D93+Data!$S$40*E93)/7</f>
        <v>2755.9550159999999</v>
      </c>
      <c r="L93" s="3" t="str">
        <f>ROUND((Data!$Q$41*C93+Data!$R$41*D93+Data!$S$41*E93)/7,2) &amp; " - " &amp; ROUND((Data!$Q$42*C93+Data!$R$42*D93+Data!$S$42*E93)/7,2)</f>
        <v>1,58 - 3,49</v>
      </c>
      <c r="M93" s="12">
        <f>Data!E90/(G93*$P$24+H93*$P$25+K93*$P$26+AVERAGE((Data!$Q$41*C93+Data!$R$41*D93+Data!$S$41*E93)/7,(Data!$Q$42*C93+Data!$R$42*D93+Data!$S$42*E93)/7)*$P$27)</f>
        <v>1970.7257904769747</v>
      </c>
      <c r="N93" s="12"/>
      <c r="R93" s="4" t="str">
        <f t="shared" si="2"/>
        <v>Level 89</v>
      </c>
      <c r="S93" s="4">
        <f t="shared" si="3"/>
        <v>1.59</v>
      </c>
      <c r="T93" s="4">
        <f t="shared" si="4"/>
        <v>1.59</v>
      </c>
      <c r="U93" s="4">
        <f t="shared" si="5"/>
        <v>1.65</v>
      </c>
      <c r="V93" s="4">
        <f t="shared" si="6"/>
        <v>0.99</v>
      </c>
      <c r="W93" s="11">
        <f t="shared" si="7"/>
        <v>0.82</v>
      </c>
      <c r="X93" s="4">
        <f t="shared" si="8"/>
        <v>0.41</v>
      </c>
      <c r="Y93" s="4">
        <f t="shared" si="9"/>
        <v>0.61</v>
      </c>
      <c r="Z93" s="4">
        <f t="shared" si="10"/>
        <v>0.82</v>
      </c>
      <c r="AA93" s="4">
        <f t="shared" si="11"/>
        <v>0.82</v>
      </c>
      <c r="AB93" s="4">
        <f t="shared" si="12"/>
        <v>0.61</v>
      </c>
    </row>
    <row r="94" spans="1:28">
      <c r="A94" s="1">
        <v>90</v>
      </c>
      <c r="B94" s="4">
        <f>Data!F91*$B$1</f>
        <v>21.28</v>
      </c>
      <c r="C94" s="12">
        <f>B94*Data!G91</f>
        <v>10.557008</v>
      </c>
      <c r="D94" s="12">
        <f>B94*Data!H91</f>
        <v>6.5989279999999999</v>
      </c>
      <c r="E94" s="12">
        <f>B94*Data!I91</f>
        <v>4.1240640000000006</v>
      </c>
      <c r="G94" s="13">
        <f t="shared" si="14"/>
        <v>18.664992000000002</v>
      </c>
      <c r="H94" s="13">
        <f t="shared" si="15"/>
        <v>33.936659999999996</v>
      </c>
      <c r="I94" s="13">
        <f t="shared" si="16"/>
        <v>1.1311079999999998</v>
      </c>
      <c r="J94" s="13">
        <f t="shared" si="17"/>
        <v>1.414056</v>
      </c>
      <c r="K94" s="13">
        <f>(Data!$Q$40*C94+Data!$R$40*D94+Data!$S$40*E94)/7</f>
        <v>2767.973352</v>
      </c>
      <c r="L94" s="3" t="str">
        <f>ROUND((Data!$Q$41*C94+Data!$R$41*D94+Data!$S$41*E94)/7,2) &amp; " - " &amp; ROUND((Data!$Q$42*C94+Data!$R$42*D94+Data!$S$42*E94)/7,2)</f>
        <v>1,59 - 3,5</v>
      </c>
      <c r="M94" s="12">
        <f>Data!E91/(G94*$P$24+H94*$P$25+K94*$P$26+AVERAGE((Data!$Q$41*C94+Data!$R$41*D94+Data!$S$41*E94)/7,(Data!$Q$42*C94+Data!$R$42*D94+Data!$S$42*E94)/7)*$P$27)</f>
        <v>2052.1305339964783</v>
      </c>
      <c r="N94" s="12"/>
      <c r="R94" s="4" t="str">
        <f t="shared" si="2"/>
        <v>Level 90</v>
      </c>
      <c r="S94" s="4">
        <f t="shared" si="3"/>
        <v>1.58</v>
      </c>
      <c r="T94" s="4">
        <f t="shared" si="4"/>
        <v>1.58</v>
      </c>
      <c r="U94" s="4">
        <f t="shared" si="5"/>
        <v>1.65</v>
      </c>
      <c r="V94" s="4">
        <f t="shared" si="6"/>
        <v>0.99</v>
      </c>
      <c r="W94" s="11">
        <f t="shared" si="7"/>
        <v>0.82</v>
      </c>
      <c r="X94" s="4">
        <f t="shared" si="8"/>
        <v>0.41</v>
      </c>
      <c r="Y94" s="4">
        <f t="shared" si="9"/>
        <v>0.62</v>
      </c>
      <c r="Z94" s="4">
        <f t="shared" si="10"/>
        <v>0.82</v>
      </c>
      <c r="AA94" s="4">
        <f t="shared" si="11"/>
        <v>0.82</v>
      </c>
      <c r="AB94" s="4">
        <f t="shared" si="12"/>
        <v>0.62</v>
      </c>
    </row>
    <row r="95" spans="1:28">
      <c r="A95" s="1">
        <v>91</v>
      </c>
      <c r="B95" s="4">
        <f>Data!F92*$B$1</f>
        <v>21.28</v>
      </c>
      <c r="C95" s="12">
        <f>B95*Data!G92</f>
        <v>10.518704000000001</v>
      </c>
      <c r="D95" s="12">
        <f>B95*Data!H92</f>
        <v>6.6095680000000003</v>
      </c>
      <c r="E95" s="12">
        <f>B95*Data!I92</f>
        <v>4.1517280000000003</v>
      </c>
      <c r="G95" s="13">
        <f t="shared" si="14"/>
        <v>18.671376000000002</v>
      </c>
      <c r="H95" s="13">
        <f t="shared" si="15"/>
        <v>33.961739999999999</v>
      </c>
      <c r="I95" s="13">
        <f t="shared" si="16"/>
        <v>1.1270040000000001</v>
      </c>
      <c r="J95" s="13">
        <f t="shared" si="17"/>
        <v>1.4163359999999998</v>
      </c>
      <c r="K95" s="13">
        <f>(Data!$Q$40*C95+Data!$R$40*D95+Data!$S$40*E95)/7</f>
        <v>2779.9916880000005</v>
      </c>
      <c r="L95" s="3" t="str">
        <f>ROUND((Data!$Q$41*C95+Data!$R$41*D95+Data!$S$41*E95)/7,2) &amp; " - " &amp; ROUND((Data!$Q$42*C95+Data!$R$42*D95+Data!$S$42*E95)/7,2)</f>
        <v>1,6 - 3,52</v>
      </c>
      <c r="M95" s="12">
        <f>Data!E92/(G95*$P$24+H95*$P$25+K95*$P$26+AVERAGE((Data!$Q$41*C95+Data!$R$41*D95+Data!$S$41*E95)/7,(Data!$Q$42*C95+Data!$R$42*D95+Data!$S$42*E95)/7)*$P$27)</f>
        <v>2137.7106861326124</v>
      </c>
      <c r="N95" s="12"/>
      <c r="R95" s="4" t="str">
        <f t="shared" si="2"/>
        <v>Level 91</v>
      </c>
      <c r="S95" s="4">
        <f t="shared" si="3"/>
        <v>1.58</v>
      </c>
      <c r="T95" s="4">
        <f t="shared" si="4"/>
        <v>1.58</v>
      </c>
      <c r="U95" s="4">
        <f t="shared" si="5"/>
        <v>1.65</v>
      </c>
      <c r="V95" s="4">
        <f t="shared" si="6"/>
        <v>0.99</v>
      </c>
      <c r="W95" s="11">
        <f t="shared" si="7"/>
        <v>0.83</v>
      </c>
      <c r="X95" s="4">
        <f t="shared" si="8"/>
        <v>0.42</v>
      </c>
      <c r="Y95" s="4">
        <f t="shared" si="9"/>
        <v>0.62</v>
      </c>
      <c r="Z95" s="4">
        <f t="shared" si="10"/>
        <v>0.83</v>
      </c>
      <c r="AA95" s="4">
        <f t="shared" si="11"/>
        <v>0.83</v>
      </c>
      <c r="AB95" s="4">
        <f t="shared" si="12"/>
        <v>0.62</v>
      </c>
    </row>
    <row r="96" spans="1:28">
      <c r="A96" s="1">
        <v>92</v>
      </c>
      <c r="B96" s="4">
        <f>Data!F93*$B$1</f>
        <v>21.28</v>
      </c>
      <c r="C96" s="12">
        <f>B96*Data!G93</f>
        <v>10.480400000000001</v>
      </c>
      <c r="D96" s="12">
        <f>B96*Data!H93</f>
        <v>6.6202079999999999</v>
      </c>
      <c r="E96" s="12">
        <f>B96*Data!I93</f>
        <v>4.179392</v>
      </c>
      <c r="G96" s="13">
        <f t="shared" si="14"/>
        <v>18.677759999999999</v>
      </c>
      <c r="H96" s="13">
        <f t="shared" si="15"/>
        <v>33.986820000000002</v>
      </c>
      <c r="I96" s="13">
        <f t="shared" si="16"/>
        <v>1.1229000000000002</v>
      </c>
      <c r="J96" s="13">
        <f t="shared" si="17"/>
        <v>1.4186159999999999</v>
      </c>
      <c r="K96" s="13">
        <f>(Data!$Q$40*C96+Data!$R$40*D96+Data!$S$40*E96)/7</f>
        <v>2792.0100239999997</v>
      </c>
      <c r="L96" s="3" t="str">
        <f>ROUND((Data!$Q$41*C96+Data!$R$41*D96+Data!$S$41*E96)/7,2) &amp; " - " &amp; ROUND((Data!$Q$42*C96+Data!$R$42*D96+Data!$S$42*E96)/7,2)</f>
        <v>1,61 - 3,54</v>
      </c>
      <c r="M96" s="12">
        <f>Data!E93/(G96*$P$24+H96*$P$25+K96*$P$26+AVERAGE((Data!$Q$41*C96+Data!$R$41*D96+Data!$S$41*E96)/7,(Data!$Q$42*C96+Data!$R$42*D96+Data!$S$42*E96)/7)*$P$27)</f>
        <v>2227.6225842927633</v>
      </c>
      <c r="N96" s="12"/>
      <c r="R96" s="4" t="str">
        <f t="shared" si="2"/>
        <v>Level 92</v>
      </c>
      <c r="S96" s="4">
        <f t="shared" si="3"/>
        <v>1.57</v>
      </c>
      <c r="T96" s="4">
        <f t="shared" si="4"/>
        <v>1.57</v>
      </c>
      <c r="U96" s="4">
        <f t="shared" si="5"/>
        <v>1.66</v>
      </c>
      <c r="V96" s="4">
        <f t="shared" si="6"/>
        <v>0.99</v>
      </c>
      <c r="W96" s="11">
        <f t="shared" si="7"/>
        <v>0.84</v>
      </c>
      <c r="X96" s="4">
        <f t="shared" si="8"/>
        <v>0.42</v>
      </c>
      <c r="Y96" s="4">
        <f t="shared" si="9"/>
        <v>0.63</v>
      </c>
      <c r="Z96" s="4">
        <f t="shared" si="10"/>
        <v>0.84</v>
      </c>
      <c r="AA96" s="4">
        <f t="shared" si="11"/>
        <v>0.84</v>
      </c>
      <c r="AB96" s="4">
        <f t="shared" si="12"/>
        <v>0.63</v>
      </c>
    </row>
    <row r="97" spans="1:28">
      <c r="A97" s="1">
        <v>93</v>
      </c>
      <c r="B97" s="4">
        <f>Data!F94*$B$1</f>
        <v>21.44</v>
      </c>
      <c r="C97" s="12">
        <f>B97*Data!G94</f>
        <v>10.522752000000001</v>
      </c>
      <c r="D97" s="12">
        <f>B97*Data!H94</f>
        <v>6.6807040000000004</v>
      </c>
      <c r="E97" s="12">
        <f>B97*Data!I94</f>
        <v>4.2365440000000003</v>
      </c>
      <c r="G97" s="13">
        <f t="shared" si="14"/>
        <v>18.825545142857141</v>
      </c>
      <c r="H97" s="13">
        <f t="shared" si="15"/>
        <v>34.268777142857139</v>
      </c>
      <c r="I97" s="13">
        <f t="shared" si="16"/>
        <v>1.1274377142857142</v>
      </c>
      <c r="J97" s="13">
        <f t="shared" si="17"/>
        <v>1.4315794285714285</v>
      </c>
      <c r="K97" s="13">
        <f>(Data!$Q$40*C97+Data!$R$40*D97+Data!$S$40*E97)/7</f>
        <v>2824.2489325714291</v>
      </c>
      <c r="L97" s="3" t="str">
        <f>ROUND((Data!$Q$41*C97+Data!$R$41*D97+Data!$S$41*E97)/7,2) &amp; " - " &amp; ROUND((Data!$Q$42*C97+Data!$R$42*D97+Data!$S$42*E97)/7,2)</f>
        <v>1,63 - 3,58</v>
      </c>
      <c r="M97" s="12">
        <f>Data!E94/(G97*$P$24+H97*$P$25+K97*$P$26+AVERAGE((Data!$Q$41*C97+Data!$R$41*D97+Data!$S$41*E97)/7,(Data!$Q$42*C97+Data!$R$42*D97+Data!$S$42*E97)/7)*$P$27)</f>
        <v>2303.0408772226338</v>
      </c>
      <c r="N97" s="12"/>
      <c r="R97" s="4" t="str">
        <f t="shared" si="2"/>
        <v>Level 93</v>
      </c>
      <c r="S97" s="4">
        <f t="shared" si="3"/>
        <v>1.58</v>
      </c>
      <c r="T97" s="4">
        <f t="shared" si="4"/>
        <v>1.58</v>
      </c>
      <c r="U97" s="4">
        <f t="shared" si="5"/>
        <v>1.67</v>
      </c>
      <c r="V97" s="4">
        <f t="shared" si="6"/>
        <v>1</v>
      </c>
      <c r="W97" s="11">
        <f t="shared" si="7"/>
        <v>0.85</v>
      </c>
      <c r="X97" s="4">
        <f t="shared" si="8"/>
        <v>0.42</v>
      </c>
      <c r="Y97" s="4">
        <f t="shared" si="9"/>
        <v>0.64</v>
      </c>
      <c r="Z97" s="4">
        <f t="shared" si="10"/>
        <v>0.85</v>
      </c>
      <c r="AA97" s="4">
        <f t="shared" si="11"/>
        <v>0.85</v>
      </c>
      <c r="AB97" s="4">
        <f t="shared" si="12"/>
        <v>0.64</v>
      </c>
    </row>
    <row r="98" spans="1:28">
      <c r="A98" s="1">
        <v>94</v>
      </c>
      <c r="B98" s="4">
        <f>Data!F95*$B$1</f>
        <v>21.44</v>
      </c>
      <c r="C98" s="12">
        <f>B98*Data!G95</f>
        <v>10.484160000000001</v>
      </c>
      <c r="D98" s="12">
        <f>B98*Data!H95</f>
        <v>6.6914240000000005</v>
      </c>
      <c r="E98" s="12">
        <f>B98*Data!I95</f>
        <v>4.2644159999999998</v>
      </c>
      <c r="G98" s="13">
        <f t="shared" si="14"/>
        <v>18.831977142857141</v>
      </c>
      <c r="H98" s="13">
        <f t="shared" si="15"/>
        <v>34.294045714285708</v>
      </c>
      <c r="I98" s="13">
        <f t="shared" si="16"/>
        <v>1.1233028571428572</v>
      </c>
      <c r="J98" s="13">
        <f t="shared" si="17"/>
        <v>1.4338765714285715</v>
      </c>
      <c r="K98" s="13">
        <f>(Data!$Q$40*C98+Data!$R$40*D98+Data!$S$40*E98)/7</f>
        <v>2836.3576319999997</v>
      </c>
      <c r="L98" s="3" t="str">
        <f>ROUND((Data!$Q$41*C98+Data!$R$41*D98+Data!$S$41*E98)/7,2) &amp; " - " &amp; ROUND((Data!$Q$42*C98+Data!$R$42*D98+Data!$S$42*E98)/7,2)</f>
        <v>1,64 - 3,59</v>
      </c>
      <c r="M98" s="12">
        <f>Data!E95/(G98*$P$24+H98*$P$25+K98*$P$26+AVERAGE((Data!$Q$41*C98+Data!$R$41*D98+Data!$S$41*E98)/7,(Data!$Q$42*C98+Data!$R$42*D98+Data!$S$42*E98)/7)*$P$27)</f>
        <v>2400.3321402259257</v>
      </c>
      <c r="N98" s="12"/>
      <c r="R98" s="4" t="str">
        <f t="shared" si="2"/>
        <v>Level 94</v>
      </c>
      <c r="S98" s="4">
        <f t="shared" si="3"/>
        <v>1.57</v>
      </c>
      <c r="T98" s="4">
        <f t="shared" si="4"/>
        <v>1.57</v>
      </c>
      <c r="U98" s="4">
        <f t="shared" si="5"/>
        <v>1.67</v>
      </c>
      <c r="V98" s="4">
        <f t="shared" si="6"/>
        <v>1</v>
      </c>
      <c r="W98" s="11">
        <f t="shared" si="7"/>
        <v>0.85</v>
      </c>
      <c r="X98" s="4">
        <f t="shared" si="8"/>
        <v>0.43</v>
      </c>
      <c r="Y98" s="4">
        <f t="shared" si="9"/>
        <v>0.64</v>
      </c>
      <c r="Z98" s="4">
        <f t="shared" si="10"/>
        <v>0.85</v>
      </c>
      <c r="AA98" s="4">
        <f t="shared" si="11"/>
        <v>0.85</v>
      </c>
      <c r="AB98" s="4">
        <f t="shared" si="12"/>
        <v>0.64</v>
      </c>
    </row>
    <row r="99" spans="1:28">
      <c r="A99" s="1">
        <v>95</v>
      </c>
      <c r="B99" s="4">
        <f>Data!F96*$B$1</f>
        <v>21.44</v>
      </c>
      <c r="C99" s="12">
        <f>B99*Data!G96</f>
        <v>10.449856</v>
      </c>
      <c r="D99" s="12">
        <f>B99*Data!H96</f>
        <v>6.7</v>
      </c>
      <c r="E99" s="12">
        <f>B99*Data!I96</f>
        <v>4.2901440000000006</v>
      </c>
      <c r="G99" s="13">
        <f t="shared" si="14"/>
        <v>18.835652571428568</v>
      </c>
      <c r="H99" s="13">
        <f t="shared" si="15"/>
        <v>34.312422857142856</v>
      </c>
      <c r="I99" s="13">
        <f t="shared" si="16"/>
        <v>1.1196274285714285</v>
      </c>
      <c r="J99" s="13">
        <f t="shared" si="17"/>
        <v>1.4357142857142855</v>
      </c>
      <c r="K99" s="13">
        <f>(Data!$Q$40*C99+Data!$R$40*D99+Data!$S$40*E99)/7</f>
        <v>2847.4243474285718</v>
      </c>
      <c r="L99" s="3" t="str">
        <f>ROUND((Data!$Q$41*C99+Data!$R$41*D99+Data!$S$41*E99)/7,2) &amp; " - " &amp; ROUND((Data!$Q$42*C99+Data!$R$42*D99+Data!$S$42*E99)/7,2)</f>
        <v>1,65 - 3,61</v>
      </c>
      <c r="M99" s="12">
        <f>Data!E96/(G99*$P$24+H99*$P$25+K99*$P$26+AVERAGE((Data!$Q$41*C99+Data!$R$41*D99+Data!$S$41*E99)/7,(Data!$Q$42*C99+Data!$R$42*D99+Data!$S$42*E99)/7)*$P$27)</f>
        <v>2502.8068351350234</v>
      </c>
      <c r="N99" s="12"/>
      <c r="R99" s="4" t="str">
        <f t="shared" si="2"/>
        <v>Level 95</v>
      </c>
      <c r="S99" s="4">
        <f t="shared" si="3"/>
        <v>1.57</v>
      </c>
      <c r="T99" s="4">
        <f t="shared" si="4"/>
        <v>1.57</v>
      </c>
      <c r="U99" s="4">
        <f t="shared" si="5"/>
        <v>1.68</v>
      </c>
      <c r="V99" s="4">
        <f t="shared" si="6"/>
        <v>1.01</v>
      </c>
      <c r="W99" s="11">
        <f t="shared" si="7"/>
        <v>0.86</v>
      </c>
      <c r="X99" s="4">
        <f t="shared" si="8"/>
        <v>0.43</v>
      </c>
      <c r="Y99" s="4">
        <f t="shared" si="9"/>
        <v>0.64</v>
      </c>
      <c r="Z99" s="4">
        <f t="shared" si="10"/>
        <v>0.86</v>
      </c>
      <c r="AA99" s="4">
        <f t="shared" si="11"/>
        <v>0.86</v>
      </c>
      <c r="AB99" s="4">
        <f t="shared" si="12"/>
        <v>0.64</v>
      </c>
    </row>
    <row r="100" spans="1:28">
      <c r="A100" s="1">
        <v>96</v>
      </c>
      <c r="B100" s="4">
        <f>Data!F97*$B$1</f>
        <v>21.44</v>
      </c>
      <c r="C100" s="12">
        <f>B100*Data!G97</f>
        <v>10.411264000000001</v>
      </c>
      <c r="D100" s="12">
        <f>B100*Data!H97</f>
        <v>6.7107200000000002</v>
      </c>
      <c r="E100" s="12">
        <f>B100*Data!I97</f>
        <v>4.3180160000000001</v>
      </c>
      <c r="G100" s="13">
        <f t="shared" si="14"/>
        <v>18.842084571428568</v>
      </c>
      <c r="H100" s="13">
        <f t="shared" si="15"/>
        <v>34.337691428571425</v>
      </c>
      <c r="I100" s="13">
        <f t="shared" si="16"/>
        <v>1.1154925714285715</v>
      </c>
      <c r="J100" s="13">
        <f t="shared" si="17"/>
        <v>1.4380114285714287</v>
      </c>
      <c r="K100" s="13">
        <f>(Data!$Q$40*C100+Data!$R$40*D100+Data!$S$40*E100)/7</f>
        <v>2859.5330468571433</v>
      </c>
      <c r="L100" s="3" t="str">
        <f>ROUND((Data!$Q$41*C100+Data!$R$41*D100+Data!$S$41*E100)/7,2) &amp; " - " &amp; ROUND((Data!$Q$42*C100+Data!$R$42*D100+Data!$S$42*E100)/7,2)</f>
        <v>1,67 - 3,63</v>
      </c>
      <c r="M100" s="12">
        <f>Data!E97/(G100*$P$24+H100*$P$25+K100*$P$26+AVERAGE((Data!$Q$41*C100+Data!$R$41*D100+Data!$S$41*E100)/7,(Data!$Q$42*C100+Data!$R$42*D100+Data!$S$42*E100)/7)*$P$27)</f>
        <v>2609.8492347586175</v>
      </c>
      <c r="N100" s="12"/>
      <c r="R100" s="4" t="str">
        <f t="shared" si="2"/>
        <v>Level 96</v>
      </c>
      <c r="S100" s="4">
        <f t="shared" si="3"/>
        <v>1.56</v>
      </c>
      <c r="T100" s="4">
        <f t="shared" si="4"/>
        <v>1.56</v>
      </c>
      <c r="U100" s="4">
        <f t="shared" si="5"/>
        <v>1.68</v>
      </c>
      <c r="V100" s="4">
        <f t="shared" si="6"/>
        <v>1.01</v>
      </c>
      <c r="W100" s="11">
        <f t="shared" si="7"/>
        <v>0.86</v>
      </c>
      <c r="X100" s="4">
        <f t="shared" si="8"/>
        <v>0.43</v>
      </c>
      <c r="Y100" s="4">
        <f t="shared" si="9"/>
        <v>0.65</v>
      </c>
      <c r="Z100" s="4">
        <f t="shared" si="10"/>
        <v>0.86</v>
      </c>
      <c r="AA100" s="4">
        <f t="shared" si="11"/>
        <v>0.86</v>
      </c>
      <c r="AB100" s="4">
        <f t="shared" si="12"/>
        <v>0.65</v>
      </c>
    </row>
    <row r="101" spans="1:28">
      <c r="A101" s="1">
        <v>97</v>
      </c>
      <c r="B101" s="4">
        <f>Data!F98*$B$1</f>
        <v>21.44</v>
      </c>
      <c r="C101" s="12">
        <f>B101*Data!G98</f>
        <v>10.374816000000001</v>
      </c>
      <c r="D101" s="12">
        <f>B101*Data!H98</f>
        <v>6.7214400000000003</v>
      </c>
      <c r="E101" s="12">
        <f>B101*Data!I98</f>
        <v>4.343744</v>
      </c>
      <c r="G101" s="13">
        <f t="shared" si="14"/>
        <v>18.849435428571432</v>
      </c>
      <c r="H101" s="13">
        <f t="shared" si="15"/>
        <v>34.364108571428574</v>
      </c>
      <c r="I101" s="13">
        <f t="shared" si="16"/>
        <v>1.1115874285714287</v>
      </c>
      <c r="J101" s="13">
        <f t="shared" si="17"/>
        <v>1.4403085714285715</v>
      </c>
      <c r="K101" s="13">
        <f>(Data!$Q$40*C101+Data!$R$40*D101+Data!$S$40*E101)/7</f>
        <v>2870.779398857143</v>
      </c>
      <c r="L101" s="3" t="str">
        <f>ROUND((Data!$Q$41*C101+Data!$R$41*D101+Data!$S$41*E101)/7,2) &amp; " - " &amp; ROUND((Data!$Q$42*C101+Data!$R$42*D101+Data!$S$42*E101)/7,2)</f>
        <v>1,68 - 3,64</v>
      </c>
      <c r="M101" s="12">
        <f>Data!E98/(G101*$P$24+H101*$P$25+K101*$P$26+AVERAGE((Data!$Q$41*C101+Data!$R$41*D101+Data!$S$41*E101)/7,(Data!$Q$42*C101+Data!$R$42*D101+Data!$S$42*E101)/7)*$P$27)</f>
        <v>2721.3547161336724</v>
      </c>
      <c r="N101" s="12"/>
      <c r="R101" s="4" t="str">
        <f t="shared" si="2"/>
        <v>Level 97</v>
      </c>
      <c r="S101" s="4">
        <f t="shared" si="3"/>
        <v>1.56</v>
      </c>
      <c r="T101" s="4">
        <f t="shared" si="4"/>
        <v>1.56</v>
      </c>
      <c r="U101" s="4">
        <f t="shared" si="5"/>
        <v>1.68</v>
      </c>
      <c r="V101" s="4">
        <f t="shared" si="6"/>
        <v>1.01</v>
      </c>
      <c r="W101" s="11">
        <f t="shared" si="7"/>
        <v>0.87</v>
      </c>
      <c r="X101" s="4">
        <f t="shared" si="8"/>
        <v>0.43</v>
      </c>
      <c r="Y101" s="4">
        <f t="shared" si="9"/>
        <v>0.65</v>
      </c>
      <c r="Z101" s="4">
        <f t="shared" si="10"/>
        <v>0.87</v>
      </c>
      <c r="AA101" s="4">
        <f t="shared" si="11"/>
        <v>0.87</v>
      </c>
      <c r="AB101" s="4">
        <f t="shared" si="12"/>
        <v>0.65</v>
      </c>
    </row>
    <row r="102" spans="1:28">
      <c r="A102" s="1">
        <v>98</v>
      </c>
      <c r="B102" s="4">
        <f>Data!F99*$B$1</f>
        <v>21.44</v>
      </c>
      <c r="C102" s="12">
        <f>B102*Data!G99</f>
        <v>10.338368000000001</v>
      </c>
      <c r="D102" s="12">
        <f>B102*Data!H99</f>
        <v>6.7321600000000004</v>
      </c>
      <c r="E102" s="12">
        <f>B102*Data!I99</f>
        <v>4.369472</v>
      </c>
      <c r="G102" s="13">
        <f t="shared" si="14"/>
        <v>18.856786285714289</v>
      </c>
      <c r="H102" s="13">
        <f t="shared" si="15"/>
        <v>34.390525714285715</v>
      </c>
      <c r="I102" s="13">
        <f t="shared" si="16"/>
        <v>1.1076822857142858</v>
      </c>
      <c r="J102" s="13">
        <f t="shared" si="17"/>
        <v>1.4426057142857143</v>
      </c>
      <c r="K102" s="13">
        <f>(Data!$Q$40*C102+Data!$R$40*D102+Data!$S$40*E102)/7</f>
        <v>2882.0257508571426</v>
      </c>
      <c r="L102" s="3" t="str">
        <f>ROUND((Data!$Q$41*C102+Data!$R$41*D102+Data!$S$41*E102)/7,2) &amp; " - " &amp; ROUND((Data!$Q$42*C102+Data!$R$42*D102+Data!$S$42*E102)/7,2)</f>
        <v>1,69 - 3,66</v>
      </c>
      <c r="M102" s="12">
        <f>Data!E99/(G102*$P$24+H102*$P$25+K102*$P$26+AVERAGE((Data!$Q$41*C102+Data!$R$41*D102+Data!$S$41*E102)/7,(Data!$Q$42*C102+Data!$R$42*D102+Data!$S$42*E102)/7)*$P$27)</f>
        <v>2837.6521422708111</v>
      </c>
      <c r="N102" s="12"/>
      <c r="R102" s="4" t="str">
        <f t="shared" si="2"/>
        <v>Level 98</v>
      </c>
      <c r="S102" s="4">
        <f t="shared" si="3"/>
        <v>1.55</v>
      </c>
      <c r="T102" s="4">
        <f t="shared" si="4"/>
        <v>1.55</v>
      </c>
      <c r="U102" s="4">
        <f t="shared" si="5"/>
        <v>1.68</v>
      </c>
      <c r="V102" s="4">
        <f t="shared" si="6"/>
        <v>1.01</v>
      </c>
      <c r="W102" s="11">
        <f t="shared" si="7"/>
        <v>0.87</v>
      </c>
      <c r="X102" s="4">
        <f t="shared" si="8"/>
        <v>0.44</v>
      </c>
      <c r="Y102" s="4">
        <f t="shared" si="9"/>
        <v>0.66</v>
      </c>
      <c r="Z102" s="4">
        <f t="shared" si="10"/>
        <v>0.87</v>
      </c>
      <c r="AA102" s="4">
        <f t="shared" si="11"/>
        <v>0.87</v>
      </c>
      <c r="AB102" s="4">
        <f t="shared" si="12"/>
        <v>0.66</v>
      </c>
    </row>
    <row r="103" spans="1:28">
      <c r="A103" s="1">
        <v>99</v>
      </c>
      <c r="B103" s="4">
        <f>Data!F100*$B$1</f>
        <v>21.6</v>
      </c>
      <c r="C103" s="12">
        <f>B103*Data!G100</f>
        <v>10.3788</v>
      </c>
      <c r="D103" s="12">
        <f>B103*Data!H100</f>
        <v>6.7932000000000006</v>
      </c>
      <c r="E103" s="12">
        <f>B103*Data!I100</f>
        <v>4.4279999999999999</v>
      </c>
      <c r="G103" s="13">
        <f t="shared" si="14"/>
        <v>19.004914285714285</v>
      </c>
      <c r="H103" s="13">
        <f t="shared" si="15"/>
        <v>34.673785714285714</v>
      </c>
      <c r="I103" s="13">
        <f t="shared" si="16"/>
        <v>1.1120142857142856</v>
      </c>
      <c r="J103" s="13">
        <f t="shared" si="17"/>
        <v>1.4556857142857142</v>
      </c>
      <c r="K103" s="13">
        <f>(Data!$Q$40*C103+Data!$R$40*D103+Data!$S$40*E103)/7</f>
        <v>2914.8636857142856</v>
      </c>
      <c r="L103" s="3" t="str">
        <f>ROUND((Data!$Q$41*C103+Data!$R$41*D103+Data!$S$41*E103)/7,2) &amp; " - " &amp; ROUND((Data!$Q$42*C103+Data!$R$42*D103+Data!$S$42*E103)/7,2)</f>
        <v>1,71 - 3,7</v>
      </c>
      <c r="M103" s="12">
        <f>Data!E100/(G103*$P$24+H103*$P$25+K103*$P$26+AVERAGE((Data!$Q$41*C103+Data!$R$41*D103+Data!$S$41*E103)/7,(Data!$Q$42*C103+Data!$R$42*D103+Data!$S$42*E103)/7)*$P$27)</f>
        <v>2938.0295622786289</v>
      </c>
      <c r="N103" s="12"/>
      <c r="R103" s="4" t="str">
        <f t="shared" si="2"/>
        <v>Level 99</v>
      </c>
      <c r="S103" s="4">
        <f t="shared" si="3"/>
        <v>1.56</v>
      </c>
      <c r="T103" s="4">
        <f t="shared" si="4"/>
        <v>1.56</v>
      </c>
      <c r="U103" s="4">
        <f t="shared" si="5"/>
        <v>1.7</v>
      </c>
      <c r="V103" s="4">
        <f t="shared" si="6"/>
        <v>1.02</v>
      </c>
      <c r="W103" s="11">
        <f t="shared" si="7"/>
        <v>0.89</v>
      </c>
      <c r="X103" s="4">
        <f t="shared" si="8"/>
        <v>0.44</v>
      </c>
      <c r="Y103" s="4">
        <f t="shared" si="9"/>
        <v>0.66</v>
      </c>
      <c r="Z103" s="4">
        <f t="shared" si="10"/>
        <v>0.89</v>
      </c>
      <c r="AA103" s="4">
        <f t="shared" si="11"/>
        <v>0.89</v>
      </c>
      <c r="AB103" s="4">
        <f t="shared" si="12"/>
        <v>0.66</v>
      </c>
    </row>
    <row r="104" spans="1:28">
      <c r="A104" s="1">
        <v>100</v>
      </c>
      <c r="B104" s="4">
        <f>Data!F101*$B$1</f>
        <v>21.6</v>
      </c>
      <c r="C104" s="12">
        <f>B104*Data!G101</f>
        <v>10.344240000000001</v>
      </c>
      <c r="D104" s="12">
        <f>B104*Data!H101</f>
        <v>6.8018400000000003</v>
      </c>
      <c r="E104" s="12">
        <f>B104*Data!I101</f>
        <v>4.4539200000000001</v>
      </c>
      <c r="G104" s="13">
        <f t="shared" si="14"/>
        <v>19.00861714285714</v>
      </c>
      <c r="H104" s="13">
        <f t="shared" si="15"/>
        <v>34.692299999999996</v>
      </c>
      <c r="I104" s="13">
        <f t="shared" si="16"/>
        <v>1.1083114285714286</v>
      </c>
      <c r="J104" s="13">
        <f t="shared" si="17"/>
        <v>1.4575371428571429</v>
      </c>
      <c r="K104" s="13">
        <f>(Data!$Q$40*C104+Data!$R$40*D104+Data!$S$40*E104)/7</f>
        <v>2926.0129885714291</v>
      </c>
      <c r="L104" s="3" t="str">
        <f>ROUND((Data!$Q$41*C104+Data!$R$41*D104+Data!$S$41*E104)/7,2) &amp; " - " &amp; ROUND((Data!$Q$42*C104+Data!$R$42*D104+Data!$S$42*E104)/7,2)</f>
        <v>1,72 - 3,71</v>
      </c>
      <c r="M104" s="12">
        <f>Data!E101/(G104*$P$24+H104*$P$25+K104*$P$26+AVERAGE((Data!$Q$41*C104+Data!$R$41*D104+Data!$S$41*E104)/7,(Data!$Q$42*C104+Data!$R$42*D104+Data!$S$42*E104)/7)*$P$27)</f>
        <v>3064.5574879122496</v>
      </c>
      <c r="N104" s="12"/>
      <c r="R104" s="4" t="str">
        <f t="shared" si="2"/>
        <v>Level 100</v>
      </c>
      <c r="S104" s="4">
        <f t="shared" si="3"/>
        <v>1.55</v>
      </c>
      <c r="T104" s="4">
        <f t="shared" si="4"/>
        <v>1.55</v>
      </c>
      <c r="U104" s="4">
        <f t="shared" si="5"/>
        <v>1.7</v>
      </c>
      <c r="V104" s="4">
        <f t="shared" si="6"/>
        <v>1.02</v>
      </c>
      <c r="W104" s="11">
        <f t="shared" si="7"/>
        <v>0.89</v>
      </c>
      <c r="X104" s="4">
        <f t="shared" si="8"/>
        <v>0.45</v>
      </c>
      <c r="Y104" s="4">
        <f t="shared" si="9"/>
        <v>0.67</v>
      </c>
      <c r="Z104" s="4">
        <f t="shared" si="10"/>
        <v>0.89</v>
      </c>
      <c r="AA104" s="4">
        <f t="shared" si="11"/>
        <v>0.89</v>
      </c>
      <c r="AB104" s="4">
        <f t="shared" si="12"/>
        <v>0.67</v>
      </c>
    </row>
    <row r="107" spans="1:28">
      <c r="G107" s="3"/>
      <c r="H107" s="3"/>
      <c r="I107" s="3"/>
      <c r="J107" s="3"/>
      <c r="K107" s="3"/>
      <c r="L107" s="3"/>
    </row>
    <row r="108" spans="1:28">
      <c r="G108" s="3"/>
      <c r="H108" s="3"/>
      <c r="I108" s="3"/>
      <c r="J108" s="3"/>
      <c r="K108" s="3"/>
      <c r="L108" s="3"/>
    </row>
    <row r="109" spans="1:28">
      <c r="G109" s="3"/>
      <c r="H109" s="3"/>
      <c r="I109" s="3"/>
      <c r="J109" s="3"/>
      <c r="K109" s="3"/>
      <c r="L109" s="3"/>
    </row>
    <row r="110" spans="1:28">
      <c r="G110" s="3"/>
      <c r="H110" s="3"/>
      <c r="I110" s="3"/>
      <c r="J110" s="3"/>
      <c r="K110" s="3"/>
      <c r="L110" s="3"/>
    </row>
    <row r="111" spans="1:28">
      <c r="G111" s="3"/>
      <c r="H111" s="3"/>
      <c r="I111" s="3"/>
      <c r="J111" s="3"/>
      <c r="K111" s="3"/>
      <c r="L111" s="3"/>
    </row>
    <row r="112" spans="1:28">
      <c r="G112" s="3"/>
      <c r="H112" s="3"/>
      <c r="I112" s="3"/>
      <c r="J112" s="3"/>
      <c r="K112" s="3"/>
      <c r="L112" s="3"/>
    </row>
    <row r="113" spans="7:12">
      <c r="G113" s="3"/>
      <c r="H113" s="3"/>
      <c r="I113" s="3"/>
      <c r="J113" s="3"/>
      <c r="K113" s="3"/>
      <c r="L113" s="3"/>
    </row>
    <row r="114" spans="7:12">
      <c r="G114" s="3"/>
      <c r="H114" s="3"/>
      <c r="I114" s="3"/>
      <c r="J114" s="3"/>
      <c r="K114" s="3"/>
      <c r="L114" s="3"/>
    </row>
    <row r="115" spans="7:12">
      <c r="G115" s="3"/>
      <c r="H115" s="3"/>
      <c r="I115" s="3"/>
      <c r="J115" s="3"/>
      <c r="K115" s="3"/>
      <c r="L115" s="3"/>
    </row>
    <row r="116" spans="7:12">
      <c r="G116" s="3"/>
      <c r="H116" s="3"/>
      <c r="I116" s="3"/>
      <c r="J116" s="3"/>
      <c r="K116" s="3"/>
      <c r="L116" s="3"/>
    </row>
    <row r="117" spans="7:12">
      <c r="G117" s="3"/>
      <c r="H117" s="3"/>
      <c r="I117" s="3"/>
      <c r="J117" s="3"/>
      <c r="K117" s="3"/>
      <c r="L117" s="3"/>
    </row>
    <row r="118" spans="7:12">
      <c r="G118" s="3"/>
      <c r="H118" s="3"/>
      <c r="I118" s="3"/>
      <c r="J118" s="3"/>
      <c r="K118" s="3"/>
      <c r="L118" s="3"/>
    </row>
    <row r="119" spans="7:12">
      <c r="G119" s="3"/>
      <c r="H119" s="3"/>
      <c r="I119" s="3"/>
      <c r="J119" s="3"/>
      <c r="K119" s="3"/>
      <c r="L119" s="3"/>
    </row>
    <row r="120" spans="7:12">
      <c r="G120" s="3"/>
      <c r="H120" s="3"/>
      <c r="I120" s="3"/>
      <c r="J120" s="3"/>
      <c r="K120" s="3"/>
      <c r="L120" s="3"/>
    </row>
    <row r="121" spans="7:12">
      <c r="G121" s="3"/>
      <c r="H121" s="3"/>
      <c r="I121" s="3"/>
      <c r="J121" s="3"/>
      <c r="K121" s="3"/>
      <c r="L121" s="3"/>
    </row>
    <row r="122" spans="7:12">
      <c r="G122" s="3"/>
      <c r="H122" s="3"/>
      <c r="I122" s="3"/>
      <c r="J122" s="3"/>
      <c r="K122" s="3"/>
      <c r="L122" s="3"/>
    </row>
    <row r="123" spans="7:12">
      <c r="G123" s="3"/>
      <c r="H123" s="3"/>
      <c r="I123" s="3"/>
      <c r="J123" s="3"/>
      <c r="K123" s="3"/>
      <c r="L123" s="3"/>
    </row>
    <row r="124" spans="7:12">
      <c r="G124" s="3"/>
      <c r="H124" s="3"/>
      <c r="I124" s="3"/>
      <c r="J124" s="3"/>
      <c r="K124" s="3"/>
      <c r="L124" s="3"/>
    </row>
    <row r="125" spans="7:12">
      <c r="G125" s="3"/>
      <c r="H125" s="3"/>
      <c r="I125" s="3"/>
      <c r="J125" s="3"/>
      <c r="K125" s="3"/>
      <c r="L125" s="3"/>
    </row>
    <row r="126" spans="7:12">
      <c r="G126" s="3"/>
      <c r="H126" s="3"/>
      <c r="I126" s="3"/>
      <c r="J126" s="3"/>
      <c r="K126" s="3"/>
      <c r="L126" s="3"/>
    </row>
    <row r="127" spans="7:12">
      <c r="G127" s="3"/>
      <c r="H127" s="3"/>
      <c r="I127" s="3"/>
      <c r="J127" s="3"/>
      <c r="K127" s="3"/>
      <c r="L127" s="3"/>
    </row>
    <row r="128" spans="7:12">
      <c r="G128" s="3"/>
      <c r="H128" s="3"/>
      <c r="I128" s="3"/>
      <c r="J128" s="3"/>
      <c r="K128" s="3"/>
      <c r="L128" s="3"/>
    </row>
    <row r="129" spans="7:12">
      <c r="G129" s="3"/>
      <c r="H129" s="3"/>
      <c r="I129" s="3"/>
      <c r="J129" s="3"/>
      <c r="K129" s="3"/>
      <c r="L129" s="3"/>
    </row>
    <row r="130" spans="7:12">
      <c r="G130" s="3"/>
      <c r="H130" s="3"/>
      <c r="I130" s="3"/>
      <c r="J130" s="3"/>
      <c r="K130" s="3"/>
      <c r="L130" s="3"/>
    </row>
    <row r="131" spans="7:12">
      <c r="G131" s="3"/>
      <c r="H131" s="3"/>
      <c r="I131" s="3"/>
      <c r="J131" s="3"/>
      <c r="K131" s="3"/>
      <c r="L131" s="3"/>
    </row>
    <row r="132" spans="7:12">
      <c r="G132" s="3"/>
      <c r="H132" s="3"/>
      <c r="I132" s="3"/>
      <c r="J132" s="3"/>
      <c r="K132" s="3"/>
      <c r="L132" s="3"/>
    </row>
    <row r="133" spans="7:12">
      <c r="G133" s="3"/>
      <c r="H133" s="3"/>
      <c r="I133" s="3"/>
      <c r="J133" s="3"/>
      <c r="K133" s="3"/>
      <c r="L133" s="3"/>
    </row>
    <row r="134" spans="7:12">
      <c r="G134" s="3"/>
      <c r="H134" s="3"/>
      <c r="I134" s="3"/>
      <c r="J134" s="3"/>
      <c r="K134" s="3"/>
      <c r="L134" s="3"/>
    </row>
    <row r="135" spans="7:12">
      <c r="G135" s="3"/>
      <c r="H135" s="3"/>
      <c r="I135" s="3"/>
      <c r="J135" s="3"/>
      <c r="K135" s="3"/>
      <c r="L135" s="3"/>
    </row>
    <row r="136" spans="7:12">
      <c r="G136" s="3"/>
      <c r="H136" s="3"/>
      <c r="I136" s="3"/>
      <c r="J136" s="3"/>
      <c r="K136" s="3"/>
      <c r="L136" s="3"/>
    </row>
    <row r="137" spans="7:12">
      <c r="G137" s="3"/>
      <c r="H137" s="3"/>
      <c r="I137" s="3"/>
      <c r="J137" s="3"/>
      <c r="K137" s="3"/>
      <c r="L137" s="3"/>
    </row>
    <row r="138" spans="7:12">
      <c r="G138" s="3"/>
      <c r="H138" s="3"/>
      <c r="I138" s="3"/>
      <c r="J138" s="3"/>
      <c r="K138" s="3"/>
      <c r="L138" s="3"/>
    </row>
    <row r="139" spans="7:12">
      <c r="G139" s="3"/>
      <c r="H139" s="3"/>
      <c r="I139" s="3"/>
      <c r="J139" s="3"/>
      <c r="K139" s="3"/>
      <c r="L139" s="3"/>
    </row>
    <row r="140" spans="7:12">
      <c r="G140" s="3"/>
      <c r="H140" s="3"/>
      <c r="I140" s="3"/>
      <c r="J140" s="3"/>
      <c r="K140" s="3"/>
      <c r="L140" s="3"/>
    </row>
    <row r="141" spans="7:12">
      <c r="G141" s="3"/>
      <c r="H141" s="3"/>
      <c r="I141" s="3"/>
      <c r="J141" s="3"/>
      <c r="K141" s="3"/>
      <c r="L141" s="3"/>
    </row>
    <row r="142" spans="7:12">
      <c r="G142" s="3"/>
      <c r="H142" s="3"/>
      <c r="I142" s="3"/>
      <c r="J142" s="3"/>
      <c r="K142" s="3"/>
      <c r="L142" s="3"/>
    </row>
    <row r="143" spans="7:12">
      <c r="G143" s="3"/>
      <c r="H143" s="3"/>
      <c r="I143" s="3"/>
      <c r="J143" s="3"/>
      <c r="K143" s="3"/>
      <c r="L143" s="3"/>
    </row>
    <row r="144" spans="7:12">
      <c r="G144" s="3"/>
      <c r="H144" s="3"/>
      <c r="I144" s="3"/>
      <c r="J144" s="3"/>
      <c r="K144" s="3"/>
      <c r="L144" s="3"/>
    </row>
    <row r="145" spans="7:12">
      <c r="G145" s="3"/>
      <c r="H145" s="3"/>
      <c r="I145" s="3"/>
      <c r="J145" s="3"/>
      <c r="K145" s="3"/>
      <c r="L145" s="3"/>
    </row>
    <row r="146" spans="7:12">
      <c r="G146" s="3"/>
      <c r="H146" s="3"/>
      <c r="I146" s="3"/>
      <c r="J146" s="3"/>
      <c r="K146" s="3"/>
      <c r="L146" s="3"/>
    </row>
    <row r="147" spans="7:12">
      <c r="G147" s="3"/>
      <c r="H147" s="3"/>
      <c r="I147" s="3"/>
      <c r="J147" s="3"/>
      <c r="K147" s="3"/>
      <c r="L147" s="3"/>
    </row>
    <row r="148" spans="7:12">
      <c r="G148" s="3"/>
      <c r="H148" s="3"/>
      <c r="I148" s="3"/>
      <c r="J148" s="3"/>
      <c r="K148" s="3"/>
      <c r="L148" s="3"/>
    </row>
    <row r="149" spans="7:12">
      <c r="G149" s="3"/>
      <c r="H149" s="3"/>
      <c r="I149" s="3"/>
      <c r="J149" s="3"/>
      <c r="K149" s="3"/>
      <c r="L149" s="3"/>
    </row>
    <row r="150" spans="7:12">
      <c r="G150" s="3"/>
      <c r="H150" s="3"/>
      <c r="I150" s="3"/>
      <c r="J150" s="3"/>
      <c r="K150" s="3"/>
      <c r="L150" s="3"/>
    </row>
    <row r="151" spans="7:12">
      <c r="G151" s="3"/>
      <c r="H151" s="3"/>
      <c r="I151" s="3"/>
      <c r="J151" s="3"/>
      <c r="K151" s="3"/>
      <c r="L151" s="3"/>
    </row>
    <row r="152" spans="7:12">
      <c r="G152" s="3"/>
      <c r="H152" s="3"/>
      <c r="I152" s="3"/>
      <c r="J152" s="3"/>
      <c r="K152" s="3"/>
      <c r="L152" s="3"/>
    </row>
    <row r="153" spans="7:12">
      <c r="G153" s="3"/>
      <c r="H153" s="3"/>
      <c r="I153" s="3"/>
      <c r="J153" s="3"/>
      <c r="K153" s="3"/>
      <c r="L153" s="3"/>
    </row>
    <row r="154" spans="7:12">
      <c r="G154" s="3"/>
      <c r="H154" s="3"/>
      <c r="I154" s="3"/>
      <c r="J154" s="3"/>
      <c r="K154" s="3"/>
      <c r="L154" s="3"/>
    </row>
    <row r="155" spans="7:12">
      <c r="G155" s="3"/>
      <c r="H155" s="3"/>
      <c r="I155" s="3"/>
      <c r="J155" s="3"/>
      <c r="K155" s="3"/>
      <c r="L155" s="3"/>
    </row>
    <row r="156" spans="7:12">
      <c r="G156" s="3"/>
      <c r="H156" s="3"/>
      <c r="I156" s="3"/>
      <c r="J156" s="3"/>
      <c r="K156" s="3"/>
      <c r="L156" s="3"/>
    </row>
    <row r="157" spans="7:12">
      <c r="G157" s="3"/>
      <c r="H157" s="3"/>
      <c r="I157" s="3"/>
      <c r="J157" s="3"/>
      <c r="K157" s="3"/>
      <c r="L157" s="3"/>
    </row>
    <row r="158" spans="7:12">
      <c r="G158" s="3"/>
      <c r="H158" s="3"/>
      <c r="I158" s="3"/>
      <c r="J158" s="3"/>
      <c r="K158" s="3"/>
      <c r="L158" s="3"/>
    </row>
    <row r="159" spans="7:12">
      <c r="G159" s="3"/>
      <c r="H159" s="3"/>
      <c r="I159" s="3"/>
      <c r="J159" s="3"/>
      <c r="K159" s="3"/>
      <c r="L159" s="3"/>
    </row>
    <row r="160" spans="7:12">
      <c r="G160" s="3"/>
      <c r="H160" s="3"/>
      <c r="I160" s="3"/>
      <c r="J160" s="3"/>
      <c r="K160" s="3"/>
      <c r="L160" s="3"/>
    </row>
    <row r="161" spans="7:12">
      <c r="G161" s="3"/>
      <c r="H161" s="3"/>
      <c r="I161" s="3"/>
      <c r="J161" s="3"/>
      <c r="K161" s="3"/>
      <c r="L161" s="3"/>
    </row>
    <row r="162" spans="7:12">
      <c r="G162" s="3"/>
      <c r="H162" s="3"/>
      <c r="I162" s="3"/>
      <c r="J162" s="3"/>
      <c r="K162" s="3"/>
      <c r="L162" s="3"/>
    </row>
    <row r="163" spans="7:12">
      <c r="G163" s="3"/>
      <c r="H163" s="3"/>
      <c r="I163" s="3"/>
      <c r="J163" s="3"/>
      <c r="K163" s="3"/>
      <c r="L163" s="3"/>
    </row>
    <row r="164" spans="7:12">
      <c r="G164" s="3"/>
      <c r="H164" s="3"/>
      <c r="I164" s="3"/>
      <c r="J164" s="3"/>
      <c r="K164" s="3"/>
      <c r="L164" s="3"/>
    </row>
    <row r="165" spans="7:12">
      <c r="G165" s="3"/>
      <c r="H165" s="3"/>
      <c r="I165" s="3"/>
      <c r="J165" s="3"/>
      <c r="K165" s="3"/>
      <c r="L165" s="3"/>
    </row>
    <row r="166" spans="7:12">
      <c r="G166" s="3"/>
      <c r="H166" s="3"/>
      <c r="I166" s="3"/>
      <c r="J166" s="3"/>
      <c r="K166" s="3"/>
      <c r="L166" s="3"/>
    </row>
    <row r="167" spans="7:12">
      <c r="G167" s="3"/>
      <c r="H167" s="3"/>
      <c r="I167" s="3"/>
      <c r="J167" s="3"/>
      <c r="K167" s="3"/>
      <c r="L167" s="3"/>
    </row>
    <row r="168" spans="7:12">
      <c r="G168" s="3"/>
      <c r="H168" s="3"/>
      <c r="I168" s="3"/>
      <c r="J168" s="3"/>
      <c r="K168" s="3"/>
      <c r="L168" s="3"/>
    </row>
    <row r="169" spans="7:12">
      <c r="G169" s="3"/>
      <c r="H169" s="3"/>
      <c r="I169" s="3"/>
      <c r="J169" s="3"/>
      <c r="K169" s="3"/>
      <c r="L169" s="3"/>
    </row>
    <row r="170" spans="7:12">
      <c r="G170" s="3"/>
      <c r="H170" s="3"/>
      <c r="I170" s="3"/>
      <c r="J170" s="3"/>
      <c r="K170" s="3"/>
      <c r="L170" s="3"/>
    </row>
    <row r="171" spans="7:12">
      <c r="G171" s="3"/>
      <c r="H171" s="3"/>
      <c r="I171" s="3"/>
      <c r="J171" s="3"/>
      <c r="K171" s="3"/>
      <c r="L171" s="3"/>
    </row>
    <row r="172" spans="7:12">
      <c r="G172" s="3"/>
      <c r="H172" s="3"/>
      <c r="I172" s="3"/>
      <c r="J172" s="3"/>
      <c r="K172" s="3"/>
      <c r="L172" s="3"/>
    </row>
    <row r="173" spans="7:12">
      <c r="G173" s="3"/>
      <c r="H173" s="3"/>
      <c r="I173" s="3"/>
      <c r="J173" s="3"/>
      <c r="K173" s="3"/>
      <c r="L173" s="3"/>
    </row>
    <row r="174" spans="7:12">
      <c r="G174" s="3"/>
      <c r="H174" s="3"/>
      <c r="I174" s="3"/>
      <c r="J174" s="3"/>
      <c r="K174" s="3"/>
      <c r="L174" s="3"/>
    </row>
    <row r="175" spans="7:12">
      <c r="G175" s="3"/>
      <c r="H175" s="3"/>
      <c r="I175" s="3"/>
      <c r="J175" s="3"/>
      <c r="K175" s="3"/>
      <c r="L175" s="3"/>
    </row>
    <row r="176" spans="7:12">
      <c r="G176" s="3"/>
      <c r="H176" s="3"/>
      <c r="I176" s="3"/>
      <c r="J176" s="3"/>
      <c r="K176" s="3"/>
      <c r="L176" s="3"/>
    </row>
    <row r="177" spans="7:12">
      <c r="G177" s="3"/>
      <c r="H177" s="3"/>
      <c r="I177" s="3"/>
      <c r="J177" s="3"/>
      <c r="K177" s="3"/>
      <c r="L177" s="3"/>
    </row>
    <row r="178" spans="7:12">
      <c r="G178" s="3"/>
      <c r="H178" s="3"/>
      <c r="I178" s="3"/>
      <c r="J178" s="3"/>
      <c r="K178" s="3"/>
      <c r="L178" s="3"/>
    </row>
    <row r="179" spans="7:12">
      <c r="G179" s="3"/>
      <c r="H179" s="3"/>
      <c r="I179" s="3"/>
      <c r="J179" s="3"/>
      <c r="K179" s="3"/>
      <c r="L179" s="3"/>
    </row>
    <row r="180" spans="7:12">
      <c r="G180" s="3"/>
      <c r="H180" s="3"/>
      <c r="I180" s="3"/>
      <c r="J180" s="3"/>
      <c r="K180" s="3"/>
      <c r="L180" s="3"/>
    </row>
    <row r="181" spans="7:12">
      <c r="G181" s="3"/>
      <c r="H181" s="3"/>
      <c r="I181" s="3"/>
      <c r="J181" s="3"/>
      <c r="K181" s="3"/>
      <c r="L181" s="3"/>
    </row>
    <row r="182" spans="7:12">
      <c r="G182" s="3"/>
      <c r="H182" s="3"/>
      <c r="I182" s="3"/>
      <c r="J182" s="3"/>
      <c r="K182" s="3"/>
      <c r="L182" s="3"/>
    </row>
    <row r="183" spans="7:12">
      <c r="G183" s="3"/>
      <c r="H183" s="3"/>
      <c r="I183" s="3"/>
      <c r="J183" s="3"/>
      <c r="K183" s="3"/>
      <c r="L183" s="3"/>
    </row>
    <row r="184" spans="7:12">
      <c r="G184" s="3"/>
      <c r="H184" s="3"/>
      <c r="I184" s="3"/>
      <c r="J184" s="3"/>
      <c r="K184" s="3"/>
      <c r="L184" s="3"/>
    </row>
    <row r="185" spans="7:12">
      <c r="G185" s="3"/>
      <c r="H185" s="3"/>
      <c r="I185" s="3"/>
      <c r="J185" s="3"/>
      <c r="K185" s="3"/>
      <c r="L185" s="3"/>
    </row>
    <row r="186" spans="7:12">
      <c r="G186" s="3"/>
      <c r="H186" s="3"/>
      <c r="I186" s="3"/>
      <c r="J186" s="3"/>
      <c r="K186" s="3"/>
      <c r="L186" s="3"/>
    </row>
    <row r="187" spans="7:12">
      <c r="G187" s="3"/>
      <c r="H187" s="3"/>
      <c r="I187" s="3"/>
      <c r="J187" s="3"/>
      <c r="K187" s="3"/>
      <c r="L187" s="3"/>
    </row>
    <row r="188" spans="7:12">
      <c r="G188" s="3"/>
      <c r="H188" s="3"/>
      <c r="I188" s="3"/>
      <c r="J188" s="3"/>
      <c r="K188" s="3"/>
      <c r="L188" s="3"/>
    </row>
    <row r="189" spans="7:12">
      <c r="G189" s="3"/>
      <c r="H189" s="3"/>
      <c r="I189" s="3"/>
      <c r="J189" s="3"/>
      <c r="K189" s="3"/>
      <c r="L189" s="3"/>
    </row>
    <row r="190" spans="7:12">
      <c r="G190" s="3"/>
      <c r="H190" s="3"/>
      <c r="I190" s="3"/>
      <c r="J190" s="3"/>
      <c r="K190" s="3"/>
      <c r="L190" s="3"/>
    </row>
    <row r="191" spans="7:12">
      <c r="G191" s="3"/>
      <c r="H191" s="3"/>
      <c r="I191" s="3"/>
      <c r="J191" s="3"/>
      <c r="K191" s="3"/>
      <c r="L191" s="3"/>
    </row>
    <row r="192" spans="7:12">
      <c r="G192" s="3"/>
      <c r="H192" s="3"/>
      <c r="I192" s="3"/>
      <c r="J192" s="3"/>
      <c r="K192" s="3"/>
      <c r="L192" s="3"/>
    </row>
    <row r="193" spans="7:12">
      <c r="G193" s="3"/>
      <c r="H193" s="3"/>
      <c r="I193" s="3"/>
      <c r="J193" s="3"/>
      <c r="K193" s="3"/>
      <c r="L193" s="3"/>
    </row>
    <row r="194" spans="7:12">
      <c r="G194" s="3"/>
      <c r="H194" s="3"/>
      <c r="I194" s="3"/>
      <c r="J194" s="3"/>
      <c r="K194" s="3"/>
      <c r="L194" s="3"/>
    </row>
    <row r="195" spans="7:12">
      <c r="G195" s="3"/>
      <c r="H195" s="3"/>
      <c r="I195" s="3"/>
      <c r="J195" s="3"/>
      <c r="K195" s="3"/>
      <c r="L195" s="3"/>
    </row>
    <row r="196" spans="7:12">
      <c r="G196" s="3"/>
      <c r="H196" s="3"/>
      <c r="I196" s="3"/>
      <c r="J196" s="3"/>
      <c r="K196" s="3"/>
      <c r="L196" s="3"/>
    </row>
    <row r="197" spans="7:12">
      <c r="G197" s="3"/>
      <c r="H197" s="3"/>
      <c r="I197" s="3"/>
      <c r="J197" s="3"/>
      <c r="K197" s="3"/>
      <c r="L197" s="3"/>
    </row>
    <row r="198" spans="7:12">
      <c r="G198" s="3"/>
      <c r="H198" s="3"/>
      <c r="I198" s="3"/>
      <c r="J198" s="3"/>
      <c r="K198" s="3"/>
      <c r="L198" s="3"/>
    </row>
    <row r="199" spans="7:12">
      <c r="G199" s="3"/>
      <c r="H199" s="3"/>
      <c r="I199" s="3"/>
      <c r="J199" s="3"/>
      <c r="K199" s="3"/>
      <c r="L199" s="3"/>
    </row>
    <row r="200" spans="7:12">
      <c r="G200" s="3"/>
      <c r="H200" s="3"/>
      <c r="I200" s="3"/>
      <c r="J200" s="3"/>
      <c r="K200" s="3"/>
      <c r="L200" s="3"/>
    </row>
    <row r="201" spans="7:12">
      <c r="G201" s="3"/>
      <c r="H201" s="3"/>
      <c r="I201" s="3"/>
      <c r="J201" s="3"/>
      <c r="K201" s="3"/>
      <c r="L201" s="3"/>
    </row>
    <row r="202" spans="7:12">
      <c r="G202" s="3"/>
      <c r="H202" s="3"/>
      <c r="I202" s="3"/>
      <c r="J202" s="3"/>
      <c r="K202" s="3"/>
      <c r="L202" s="3"/>
    </row>
    <row r="203" spans="7:12">
      <c r="G203" s="3"/>
      <c r="H203" s="3"/>
      <c r="I203" s="3"/>
      <c r="J203" s="3"/>
      <c r="K203" s="3"/>
      <c r="L203" s="3"/>
    </row>
    <row r="204" spans="7:12">
      <c r="G204" s="3"/>
      <c r="H204" s="3"/>
      <c r="I204" s="3"/>
      <c r="J204" s="3"/>
      <c r="K204" s="3"/>
      <c r="L204" s="3"/>
    </row>
    <row r="205" spans="7:12">
      <c r="G205" s="3"/>
      <c r="H205" s="3"/>
      <c r="I205" s="3"/>
      <c r="J205" s="3"/>
      <c r="K205" s="3"/>
      <c r="L205" s="3"/>
    </row>
    <row r="206" spans="7:12">
      <c r="G206" s="3"/>
      <c r="H206" s="3"/>
      <c r="I206" s="3"/>
      <c r="J206" s="3"/>
      <c r="K206" s="3"/>
      <c r="L206" s="3"/>
    </row>
    <row r="207" spans="7:12">
      <c r="G207" s="3"/>
      <c r="H207" s="3"/>
      <c r="I207" s="3"/>
      <c r="J207" s="3"/>
      <c r="K207" s="3"/>
      <c r="L207" s="3"/>
    </row>
    <row r="208" spans="7:12">
      <c r="G208" s="3"/>
      <c r="H208" s="3"/>
      <c r="I208" s="3"/>
      <c r="J208" s="3"/>
      <c r="K208" s="3"/>
      <c r="L208" s="3"/>
    </row>
    <row r="209" spans="7:12">
      <c r="G209" s="3"/>
      <c r="H209" s="3"/>
      <c r="I209" s="3"/>
      <c r="J209" s="3"/>
      <c r="K209" s="3"/>
      <c r="L209" s="3"/>
    </row>
    <row r="210" spans="7:12">
      <c r="G210" s="3"/>
      <c r="H210" s="3"/>
      <c r="I210" s="3"/>
      <c r="J210" s="3"/>
      <c r="K210" s="3"/>
      <c r="L210" s="3"/>
    </row>
    <row r="211" spans="7:12">
      <c r="G211" s="3"/>
      <c r="H211" s="3"/>
      <c r="I211" s="3"/>
      <c r="J211" s="3"/>
      <c r="K211" s="3"/>
      <c r="L211" s="3"/>
    </row>
    <row r="212" spans="7:12">
      <c r="G212" s="3"/>
      <c r="H212" s="3"/>
      <c r="I212" s="3"/>
      <c r="J212" s="3"/>
      <c r="K212" s="3"/>
      <c r="L212" s="3"/>
    </row>
    <row r="213" spans="7:12">
      <c r="G213" s="3"/>
      <c r="H213" s="3"/>
      <c r="I213" s="3"/>
      <c r="J213" s="3"/>
      <c r="K213" s="3"/>
      <c r="L213" s="3"/>
    </row>
    <row r="214" spans="7:12">
      <c r="G214" s="3"/>
      <c r="H214" s="3"/>
      <c r="I214" s="3"/>
      <c r="J214" s="3"/>
      <c r="K214" s="3"/>
      <c r="L214" s="3"/>
    </row>
    <row r="215" spans="7:12">
      <c r="G215" s="3"/>
      <c r="H215" s="3"/>
      <c r="I215" s="3"/>
      <c r="J215" s="3"/>
      <c r="K215" s="3"/>
      <c r="L215" s="3"/>
    </row>
    <row r="216" spans="7:12">
      <c r="G216" s="3"/>
      <c r="H216" s="3"/>
      <c r="I216" s="3"/>
      <c r="J216" s="3"/>
      <c r="K216" s="3"/>
      <c r="L216" s="3"/>
    </row>
    <row r="217" spans="7:12">
      <c r="G217" s="3"/>
      <c r="H217" s="3"/>
      <c r="I217" s="3"/>
      <c r="J217" s="3"/>
      <c r="K217" s="3"/>
      <c r="L217" s="3"/>
    </row>
    <row r="218" spans="7:12">
      <c r="G218" s="3"/>
      <c r="H218" s="3"/>
      <c r="I218" s="3"/>
      <c r="J218" s="3"/>
      <c r="K218" s="3"/>
      <c r="L218" s="3"/>
    </row>
    <row r="219" spans="7:12">
      <c r="G219" s="3"/>
      <c r="H219" s="3"/>
      <c r="I219" s="3"/>
      <c r="J219" s="3"/>
      <c r="K219" s="3"/>
      <c r="L219" s="3"/>
    </row>
    <row r="220" spans="7:12">
      <c r="G220" s="3"/>
      <c r="H220" s="3"/>
      <c r="I220" s="3"/>
      <c r="J220" s="3"/>
      <c r="K220" s="3"/>
      <c r="L220" s="3"/>
    </row>
    <row r="221" spans="7:12">
      <c r="G221" s="3"/>
      <c r="H221" s="3"/>
      <c r="I221" s="3"/>
      <c r="J221" s="3"/>
      <c r="K221" s="3"/>
      <c r="L221" s="3"/>
    </row>
    <row r="222" spans="7:12">
      <c r="G222" s="3"/>
      <c r="H222" s="3"/>
      <c r="I222" s="3"/>
      <c r="J222" s="3"/>
      <c r="K222" s="3"/>
      <c r="L222" s="3"/>
    </row>
    <row r="223" spans="7:12">
      <c r="G223" s="3"/>
      <c r="H223" s="3"/>
      <c r="I223" s="3"/>
      <c r="J223" s="3"/>
      <c r="K223" s="3"/>
      <c r="L223" s="3"/>
    </row>
    <row r="224" spans="7:12">
      <c r="G224" s="3"/>
      <c r="H224" s="3"/>
      <c r="I224" s="3"/>
      <c r="J224" s="3"/>
      <c r="K224" s="3"/>
      <c r="L224" s="3"/>
    </row>
    <row r="225" spans="7:12">
      <c r="G225" s="3"/>
      <c r="H225" s="3"/>
      <c r="I225" s="3"/>
      <c r="J225" s="3"/>
      <c r="K225" s="3"/>
      <c r="L225" s="3"/>
    </row>
    <row r="226" spans="7:12">
      <c r="G226" s="3"/>
      <c r="H226" s="3"/>
      <c r="I226" s="3"/>
      <c r="J226" s="3"/>
      <c r="K226" s="3"/>
      <c r="L226" s="3"/>
    </row>
    <row r="227" spans="7:12">
      <c r="G227" s="3"/>
      <c r="H227" s="3"/>
      <c r="I227" s="3"/>
      <c r="J227" s="3"/>
      <c r="K227" s="3"/>
      <c r="L227" s="3"/>
    </row>
    <row r="228" spans="7:12">
      <c r="G228" s="3"/>
      <c r="H228" s="3"/>
      <c r="I228" s="3"/>
      <c r="J228" s="3"/>
      <c r="K228" s="3"/>
      <c r="L228" s="3"/>
    </row>
    <row r="229" spans="7:12">
      <c r="G229" s="3"/>
      <c r="H229" s="3"/>
      <c r="I229" s="3"/>
      <c r="J229" s="3"/>
      <c r="K229" s="3"/>
      <c r="L229" s="3"/>
    </row>
    <row r="230" spans="7:12">
      <c r="G230" s="3"/>
      <c r="H230" s="3"/>
      <c r="I230" s="3"/>
      <c r="J230" s="3"/>
      <c r="K230" s="3"/>
      <c r="L230" s="3"/>
    </row>
    <row r="231" spans="7:12">
      <c r="G231" s="3"/>
      <c r="H231" s="3"/>
      <c r="I231" s="3"/>
      <c r="J231" s="3"/>
      <c r="K231" s="3"/>
      <c r="L231" s="3"/>
    </row>
    <row r="232" spans="7:12">
      <c r="G232" s="3"/>
      <c r="H232" s="3"/>
      <c r="I232" s="3"/>
      <c r="J232" s="3"/>
      <c r="K232" s="3"/>
      <c r="L232" s="3"/>
    </row>
    <row r="233" spans="7:12">
      <c r="G233" s="3"/>
      <c r="H233" s="3"/>
      <c r="I233" s="3"/>
      <c r="J233" s="3"/>
      <c r="K233" s="3"/>
      <c r="L233" s="3"/>
    </row>
    <row r="234" spans="7:12">
      <c r="G234" s="3"/>
      <c r="H234" s="3"/>
      <c r="I234" s="3"/>
      <c r="J234" s="3"/>
      <c r="K234" s="3"/>
      <c r="L234" s="3"/>
    </row>
    <row r="235" spans="7:12">
      <c r="G235" s="3"/>
      <c r="H235" s="3"/>
      <c r="I235" s="3"/>
      <c r="J235" s="3"/>
      <c r="K235" s="3"/>
      <c r="L235" s="3"/>
    </row>
    <row r="236" spans="7:12">
      <c r="G236" s="3"/>
      <c r="H236" s="3"/>
      <c r="I236" s="3"/>
      <c r="J236" s="3"/>
      <c r="K236" s="3"/>
      <c r="L236" s="3"/>
    </row>
    <row r="237" spans="7:12">
      <c r="G237" s="3"/>
      <c r="H237" s="3"/>
      <c r="I237" s="3"/>
      <c r="J237" s="3"/>
      <c r="K237" s="3"/>
      <c r="L237" s="3"/>
    </row>
    <row r="238" spans="7:12">
      <c r="G238" s="3"/>
      <c r="H238" s="3"/>
      <c r="I238" s="3"/>
      <c r="J238" s="3"/>
      <c r="K238" s="3"/>
      <c r="L238" s="3"/>
    </row>
    <row r="239" spans="7:12">
      <c r="G239" s="3"/>
      <c r="H239" s="3"/>
      <c r="I239" s="3"/>
      <c r="J239" s="3"/>
      <c r="K239" s="3"/>
      <c r="L239" s="3"/>
    </row>
    <row r="240" spans="7:12">
      <c r="G240" s="3"/>
      <c r="H240" s="3"/>
      <c r="I240" s="3"/>
      <c r="J240" s="3"/>
      <c r="K240" s="3"/>
      <c r="L240" s="3"/>
    </row>
    <row r="241" spans="7:12">
      <c r="G241" s="3"/>
      <c r="H241" s="3"/>
      <c r="I241" s="3"/>
      <c r="J241" s="3"/>
      <c r="K241" s="3"/>
      <c r="L241" s="3"/>
    </row>
    <row r="242" spans="7:12">
      <c r="G242" s="3"/>
      <c r="H242" s="3"/>
      <c r="I242" s="3"/>
      <c r="J242" s="3"/>
      <c r="K242" s="3"/>
      <c r="L242" s="3"/>
    </row>
    <row r="243" spans="7:12">
      <c r="G243" s="3"/>
      <c r="H243" s="3"/>
      <c r="I243" s="3"/>
      <c r="J243" s="3"/>
      <c r="K243" s="3"/>
      <c r="L243" s="3"/>
    </row>
    <row r="244" spans="7:12">
      <c r="G244" s="3"/>
      <c r="H244" s="3"/>
      <c r="I244" s="3"/>
      <c r="J244" s="3"/>
      <c r="K244" s="3"/>
      <c r="L244" s="3"/>
    </row>
    <row r="245" spans="7:12">
      <c r="G245" s="3"/>
      <c r="H245" s="3"/>
      <c r="I245" s="3"/>
      <c r="J245" s="3"/>
      <c r="K245" s="3"/>
      <c r="L245" s="3"/>
    </row>
    <row r="246" spans="7:12">
      <c r="G246" s="3"/>
      <c r="H246" s="3"/>
      <c r="I246" s="3"/>
      <c r="J246" s="3"/>
      <c r="K246" s="3"/>
      <c r="L246" s="3"/>
    </row>
    <row r="247" spans="7:12">
      <c r="G247" s="3"/>
      <c r="H247" s="3"/>
      <c r="I247" s="3"/>
      <c r="J247" s="3"/>
      <c r="K247" s="3"/>
      <c r="L247" s="3"/>
    </row>
    <row r="248" spans="7:12">
      <c r="G248" s="3"/>
      <c r="H248" s="3"/>
      <c r="I248" s="3"/>
      <c r="J248" s="3"/>
      <c r="K248" s="3"/>
      <c r="L248" s="3"/>
    </row>
    <row r="249" spans="7:12">
      <c r="G249" s="3"/>
      <c r="H249" s="3"/>
      <c r="I249" s="3"/>
      <c r="J249" s="3"/>
      <c r="K249" s="3"/>
      <c r="L249" s="3"/>
    </row>
    <row r="250" spans="7:12">
      <c r="G250" s="3"/>
      <c r="H250" s="3"/>
      <c r="I250" s="3"/>
      <c r="J250" s="3"/>
      <c r="K250" s="3"/>
      <c r="L250" s="3"/>
    </row>
    <row r="251" spans="7:12">
      <c r="G251" s="3"/>
      <c r="H251" s="3"/>
      <c r="I251" s="3"/>
      <c r="J251" s="3"/>
      <c r="K251" s="3"/>
      <c r="L251" s="3"/>
    </row>
    <row r="252" spans="7:12">
      <c r="G252" s="3"/>
      <c r="H252" s="3"/>
      <c r="I252" s="3"/>
      <c r="J252" s="3"/>
      <c r="K252" s="3"/>
      <c r="L252" s="3"/>
    </row>
    <row r="253" spans="7:12">
      <c r="G253" s="3"/>
      <c r="H253" s="3"/>
      <c r="I253" s="3"/>
      <c r="J253" s="3"/>
      <c r="K253" s="3"/>
      <c r="L253" s="3"/>
    </row>
    <row r="254" spans="7:12">
      <c r="G254" s="3"/>
      <c r="H254" s="3"/>
      <c r="I254" s="3"/>
      <c r="J254" s="3"/>
      <c r="K254" s="3"/>
      <c r="L254" s="3"/>
    </row>
    <row r="255" spans="7:12">
      <c r="G255" s="3"/>
      <c r="H255" s="3"/>
      <c r="I255" s="3"/>
      <c r="J255" s="3"/>
      <c r="K255" s="3"/>
      <c r="L255" s="3"/>
    </row>
    <row r="256" spans="7:12">
      <c r="G256" s="3"/>
      <c r="H256" s="3"/>
      <c r="I256" s="3"/>
      <c r="J256" s="3"/>
      <c r="K256" s="3"/>
      <c r="L256" s="3"/>
    </row>
    <row r="257" spans="7:12">
      <c r="G257" s="3"/>
      <c r="H257" s="3"/>
      <c r="I257" s="3"/>
      <c r="J257" s="3"/>
      <c r="K257" s="3"/>
      <c r="L257" s="3"/>
    </row>
    <row r="258" spans="7:12">
      <c r="G258" s="3"/>
      <c r="H258" s="3"/>
      <c r="I258" s="3"/>
      <c r="J258" s="3"/>
      <c r="K258" s="3"/>
      <c r="L258" s="3"/>
    </row>
    <row r="259" spans="7:12">
      <c r="G259" s="3"/>
      <c r="H259" s="3"/>
      <c r="I259" s="3"/>
      <c r="J259" s="3"/>
      <c r="K259" s="3"/>
      <c r="L259" s="3"/>
    </row>
    <row r="260" spans="7:12">
      <c r="G260" s="3"/>
      <c r="H260" s="3"/>
      <c r="I260" s="3"/>
      <c r="J260" s="3"/>
      <c r="K260" s="3"/>
      <c r="L260" s="3"/>
    </row>
    <row r="261" spans="7:12">
      <c r="G261" s="3"/>
      <c r="H261" s="3"/>
      <c r="I261" s="3"/>
      <c r="J261" s="3"/>
      <c r="K261" s="3"/>
      <c r="L261" s="3"/>
    </row>
    <row r="262" spans="7:12">
      <c r="G262" s="3"/>
      <c r="H262" s="3"/>
      <c r="I262" s="3"/>
      <c r="J262" s="3"/>
      <c r="K262" s="3"/>
      <c r="L262" s="3"/>
    </row>
    <row r="263" spans="7:12">
      <c r="G263" s="3"/>
      <c r="H263" s="3"/>
      <c r="I263" s="3"/>
      <c r="J263" s="3"/>
      <c r="K263" s="3"/>
      <c r="L263" s="3"/>
    </row>
    <row r="264" spans="7:12">
      <c r="G264" s="3"/>
      <c r="H264" s="3"/>
      <c r="I264" s="3"/>
      <c r="J264" s="3"/>
      <c r="K264" s="3"/>
      <c r="L264" s="3"/>
    </row>
    <row r="265" spans="7:12">
      <c r="G265" s="3"/>
      <c r="H265" s="3"/>
      <c r="I265" s="3"/>
      <c r="J265" s="3"/>
      <c r="K265" s="3"/>
      <c r="L265" s="3"/>
    </row>
    <row r="266" spans="7:12">
      <c r="G266" s="3"/>
      <c r="H266" s="3"/>
      <c r="I266" s="3"/>
      <c r="J266" s="3"/>
      <c r="K266" s="3"/>
      <c r="L266" s="3"/>
    </row>
    <row r="267" spans="7:12">
      <c r="G267" s="3"/>
      <c r="H267" s="3"/>
      <c r="I267" s="3"/>
      <c r="J267" s="3"/>
      <c r="K267" s="3"/>
      <c r="L267" s="3"/>
    </row>
    <row r="268" spans="7:12">
      <c r="G268" s="3"/>
      <c r="H268" s="3"/>
      <c r="I268" s="3"/>
      <c r="J268" s="3"/>
      <c r="K268" s="3"/>
      <c r="L268" s="3"/>
    </row>
    <row r="269" spans="7:12">
      <c r="G269" s="3"/>
      <c r="H269" s="3"/>
      <c r="I269" s="3"/>
      <c r="J269" s="3"/>
      <c r="K269" s="3"/>
      <c r="L269" s="3"/>
    </row>
    <row r="270" spans="7:12">
      <c r="G270" s="3"/>
      <c r="H270" s="3"/>
      <c r="I270" s="3"/>
      <c r="J270" s="3"/>
      <c r="K270" s="3"/>
      <c r="L270" s="3"/>
    </row>
    <row r="271" spans="7:12">
      <c r="G271" s="3"/>
      <c r="H271" s="3"/>
      <c r="I271" s="3"/>
      <c r="J271" s="3"/>
      <c r="K271" s="3"/>
      <c r="L271" s="3"/>
    </row>
    <row r="272" spans="7:12">
      <c r="G272" s="3"/>
      <c r="H272" s="3"/>
      <c r="I272" s="3"/>
      <c r="J272" s="3"/>
      <c r="K272" s="3"/>
      <c r="L272" s="3"/>
    </row>
    <row r="273" spans="7:12">
      <c r="G273" s="3"/>
      <c r="H273" s="3"/>
      <c r="I273" s="3"/>
      <c r="J273" s="3"/>
      <c r="K273" s="3"/>
      <c r="L273" s="3"/>
    </row>
    <row r="274" spans="7:12">
      <c r="G274" s="3"/>
      <c r="H274" s="3"/>
      <c r="I274" s="3"/>
      <c r="J274" s="3"/>
      <c r="K274" s="3"/>
      <c r="L274" s="3"/>
    </row>
    <row r="275" spans="7:12">
      <c r="G275" s="3"/>
      <c r="H275" s="3"/>
      <c r="I275" s="3"/>
      <c r="J275" s="3"/>
      <c r="K275" s="3"/>
      <c r="L275" s="3"/>
    </row>
    <row r="276" spans="7:12">
      <c r="G276" s="3"/>
      <c r="H276" s="3"/>
      <c r="I276" s="3"/>
      <c r="J276" s="3"/>
      <c r="K276" s="3"/>
      <c r="L276" s="3"/>
    </row>
    <row r="277" spans="7:12">
      <c r="G277" s="3"/>
      <c r="H277" s="3"/>
      <c r="I277" s="3"/>
      <c r="J277" s="3"/>
      <c r="K277" s="3"/>
      <c r="L277" s="3"/>
    </row>
    <row r="278" spans="7:12">
      <c r="G278" s="3"/>
      <c r="H278" s="3"/>
      <c r="I278" s="3"/>
      <c r="J278" s="3"/>
      <c r="K278" s="3"/>
      <c r="L278" s="3"/>
    </row>
    <row r="279" spans="7:12">
      <c r="G279" s="3"/>
      <c r="H279" s="3"/>
      <c r="I279" s="3"/>
      <c r="J279" s="3"/>
      <c r="K279" s="3"/>
      <c r="L279" s="3"/>
    </row>
    <row r="280" spans="7:12">
      <c r="G280" s="3"/>
      <c r="H280" s="3"/>
      <c r="I280" s="3"/>
      <c r="J280" s="3"/>
      <c r="K280" s="3"/>
      <c r="L280" s="3"/>
    </row>
    <row r="281" spans="7:12">
      <c r="G281" s="3"/>
      <c r="H281" s="3"/>
      <c r="I281" s="3"/>
      <c r="J281" s="3"/>
      <c r="K281" s="3"/>
      <c r="L281" s="3"/>
    </row>
    <row r="282" spans="7:12">
      <c r="G282" s="3"/>
      <c r="H282" s="3"/>
      <c r="I282" s="3"/>
      <c r="J282" s="3"/>
      <c r="K282" s="3"/>
      <c r="L282" s="3"/>
    </row>
    <row r="283" spans="7:12">
      <c r="G283" s="3"/>
      <c r="H283" s="3"/>
      <c r="I283" s="3"/>
      <c r="J283" s="3"/>
      <c r="K283" s="3"/>
      <c r="L283" s="3"/>
    </row>
    <row r="284" spans="7:12">
      <c r="G284" s="3"/>
      <c r="H284" s="3"/>
      <c r="I284" s="3"/>
      <c r="J284" s="3"/>
      <c r="K284" s="3"/>
      <c r="L284" s="3"/>
    </row>
    <row r="285" spans="7:12">
      <c r="G285" s="3"/>
      <c r="H285" s="3"/>
      <c r="I285" s="3"/>
      <c r="J285" s="3"/>
      <c r="K285" s="3"/>
      <c r="L285" s="3"/>
    </row>
    <row r="286" spans="7:12">
      <c r="G286" s="3"/>
      <c r="H286" s="3"/>
      <c r="I286" s="3"/>
      <c r="J286" s="3"/>
      <c r="K286" s="3"/>
      <c r="L286" s="3"/>
    </row>
    <row r="287" spans="7:12">
      <c r="G287" s="3"/>
      <c r="H287" s="3"/>
      <c r="I287" s="3"/>
      <c r="J287" s="3"/>
      <c r="K287" s="3"/>
      <c r="L287" s="3"/>
    </row>
    <row r="288" spans="7:12">
      <c r="G288" s="3"/>
      <c r="H288" s="3"/>
      <c r="I288" s="3"/>
      <c r="J288" s="3"/>
      <c r="K288" s="3"/>
      <c r="L288" s="3"/>
    </row>
    <row r="289" spans="7:12">
      <c r="G289" s="3"/>
      <c r="H289" s="3"/>
      <c r="I289" s="3"/>
      <c r="J289" s="3"/>
      <c r="K289" s="3"/>
      <c r="L289" s="3"/>
    </row>
    <row r="290" spans="7:12">
      <c r="G290" s="3"/>
      <c r="H290" s="3"/>
      <c r="I290" s="3"/>
      <c r="J290" s="3"/>
      <c r="K290" s="3"/>
      <c r="L290" s="3"/>
    </row>
    <row r="291" spans="7:12">
      <c r="G291" s="3"/>
      <c r="H291" s="3"/>
      <c r="I291" s="3"/>
      <c r="J291" s="3"/>
      <c r="K291" s="3"/>
      <c r="L291" s="3"/>
    </row>
    <row r="292" spans="7:12">
      <c r="G292" s="3"/>
      <c r="H292" s="3"/>
      <c r="I292" s="3"/>
      <c r="J292" s="3"/>
      <c r="K292" s="3"/>
      <c r="L292" s="3"/>
    </row>
    <row r="293" spans="7:12">
      <c r="G293" s="3"/>
      <c r="H293" s="3"/>
      <c r="I293" s="3"/>
      <c r="J293" s="3"/>
      <c r="K293" s="3"/>
      <c r="L293" s="3"/>
    </row>
    <row r="294" spans="7:12">
      <c r="G294" s="3"/>
      <c r="H294" s="3"/>
      <c r="I294" s="3"/>
      <c r="J294" s="3"/>
      <c r="K294" s="3"/>
      <c r="L294" s="3"/>
    </row>
    <row r="295" spans="7:12">
      <c r="G295" s="3"/>
      <c r="H295" s="3"/>
      <c r="I295" s="3"/>
      <c r="J295" s="3"/>
      <c r="K295" s="3"/>
      <c r="L295" s="3"/>
    </row>
    <row r="296" spans="7:12">
      <c r="G296" s="3"/>
      <c r="H296" s="3"/>
      <c r="I296" s="3"/>
      <c r="J296" s="3"/>
      <c r="K296" s="3"/>
      <c r="L296" s="3"/>
    </row>
    <row r="297" spans="7:12">
      <c r="G297" s="3"/>
      <c r="H297" s="3"/>
      <c r="I297" s="3"/>
      <c r="J297" s="3"/>
      <c r="K297" s="3"/>
      <c r="L297" s="3"/>
    </row>
    <row r="298" spans="7:12">
      <c r="G298" s="3"/>
      <c r="H298" s="3"/>
      <c r="I298" s="3"/>
      <c r="J298" s="3"/>
      <c r="K298" s="3"/>
      <c r="L298" s="3"/>
    </row>
    <row r="299" spans="7:12">
      <c r="G299" s="3"/>
      <c r="H299" s="3"/>
      <c r="I299" s="3"/>
      <c r="J299" s="3"/>
      <c r="K299" s="3"/>
      <c r="L299" s="3"/>
    </row>
    <row r="300" spans="7:12">
      <c r="G300" s="3"/>
      <c r="H300" s="3"/>
      <c r="I300" s="3"/>
      <c r="J300" s="3"/>
      <c r="K300" s="3"/>
      <c r="L300" s="3"/>
    </row>
    <row r="301" spans="7:12">
      <c r="G301" s="3"/>
      <c r="H301" s="3"/>
      <c r="I301" s="3"/>
      <c r="J301" s="3"/>
      <c r="K301" s="3"/>
      <c r="L301" s="3"/>
    </row>
    <row r="302" spans="7:12">
      <c r="G302" s="3"/>
      <c r="H302" s="3"/>
      <c r="I302" s="3"/>
      <c r="J302" s="3"/>
      <c r="K302" s="3"/>
      <c r="L302" s="3"/>
    </row>
    <row r="303" spans="7:12">
      <c r="G303" s="3"/>
      <c r="H303" s="3"/>
      <c r="I303" s="3"/>
      <c r="J303" s="3"/>
      <c r="K303" s="3"/>
      <c r="L303" s="3"/>
    </row>
    <row r="304" spans="7:12">
      <c r="G304" s="3"/>
      <c r="H304" s="3"/>
      <c r="I304" s="3"/>
      <c r="J304" s="3"/>
      <c r="K304" s="3"/>
      <c r="L304" s="3"/>
    </row>
    <row r="305" spans="7:12">
      <c r="G305" s="3"/>
      <c r="H305" s="3"/>
      <c r="I305" s="3"/>
      <c r="J305" s="3"/>
      <c r="K305" s="3"/>
      <c r="L305" s="3"/>
    </row>
    <row r="306" spans="7:12">
      <c r="G306" s="3"/>
      <c r="H306" s="3"/>
      <c r="I306" s="3"/>
      <c r="J306" s="3"/>
      <c r="K306" s="3"/>
      <c r="L306" s="3"/>
    </row>
    <row r="307" spans="7:12">
      <c r="G307" s="3"/>
      <c r="H307" s="3"/>
      <c r="I307" s="3"/>
      <c r="J307" s="3"/>
      <c r="K307" s="3"/>
      <c r="L307" s="3"/>
    </row>
    <row r="308" spans="7:12">
      <c r="G308" s="3"/>
      <c r="H308" s="3"/>
      <c r="I308" s="3"/>
      <c r="J308" s="3"/>
      <c r="K308" s="3"/>
      <c r="L308" s="3"/>
    </row>
    <row r="309" spans="7:12">
      <c r="G309" s="3"/>
      <c r="H309" s="3"/>
      <c r="I309" s="3"/>
      <c r="J309" s="3"/>
      <c r="K309" s="3"/>
      <c r="L309" s="3"/>
    </row>
    <row r="310" spans="7:12">
      <c r="G310" s="3"/>
      <c r="H310" s="3"/>
      <c r="I310" s="3"/>
      <c r="J310" s="3"/>
      <c r="K310" s="3"/>
      <c r="L310" s="3"/>
    </row>
    <row r="311" spans="7:12">
      <c r="G311" s="3"/>
      <c r="H311" s="3"/>
      <c r="I311" s="3"/>
      <c r="J311" s="3"/>
      <c r="K311" s="3"/>
      <c r="L311" s="3"/>
    </row>
    <row r="312" spans="7:12">
      <c r="G312" s="3"/>
      <c r="H312" s="3"/>
      <c r="I312" s="3"/>
      <c r="J312" s="3"/>
      <c r="K312" s="3"/>
      <c r="L312" s="3"/>
    </row>
    <row r="313" spans="7:12">
      <c r="G313" s="3"/>
      <c r="H313" s="3"/>
      <c r="I313" s="3"/>
      <c r="J313" s="3"/>
      <c r="K313" s="3"/>
      <c r="L313" s="3"/>
    </row>
    <row r="314" spans="7:12">
      <c r="G314" s="3"/>
      <c r="H314" s="3"/>
      <c r="I314" s="3"/>
      <c r="J314" s="3"/>
      <c r="K314" s="3"/>
      <c r="L314" s="3"/>
    </row>
    <row r="315" spans="7:12">
      <c r="G315" s="3"/>
      <c r="H315" s="3"/>
      <c r="I315" s="3"/>
      <c r="J315" s="3"/>
      <c r="K315" s="3"/>
      <c r="L315" s="3"/>
    </row>
    <row r="316" spans="7:12">
      <c r="G316" s="3"/>
      <c r="H316" s="3"/>
      <c r="I316" s="3"/>
      <c r="J316" s="3"/>
      <c r="K316" s="3"/>
      <c r="L316" s="3"/>
    </row>
    <row r="317" spans="7:12">
      <c r="G317" s="3"/>
      <c r="H317" s="3"/>
      <c r="I317" s="3"/>
      <c r="J317" s="3"/>
      <c r="K317" s="3"/>
      <c r="L317" s="3"/>
    </row>
    <row r="318" spans="7:12">
      <c r="G318" s="3"/>
      <c r="H318" s="3"/>
      <c r="I318" s="3"/>
      <c r="J318" s="3"/>
      <c r="K318" s="3"/>
      <c r="L318" s="3"/>
    </row>
    <row r="319" spans="7:12">
      <c r="G319" s="3"/>
      <c r="H319" s="3"/>
      <c r="I319" s="3"/>
      <c r="J319" s="3"/>
      <c r="K319" s="3"/>
      <c r="L319" s="3"/>
    </row>
    <row r="320" spans="7:12">
      <c r="G320" s="3"/>
      <c r="H320" s="3"/>
      <c r="I320" s="3"/>
      <c r="J320" s="3"/>
      <c r="K320" s="3"/>
      <c r="L320" s="3"/>
    </row>
    <row r="321" spans="7:12">
      <c r="G321" s="3"/>
      <c r="H321" s="3"/>
      <c r="I321" s="3"/>
      <c r="J321" s="3"/>
      <c r="K321" s="3"/>
      <c r="L321" s="3"/>
    </row>
    <row r="322" spans="7:12">
      <c r="G322" s="3"/>
      <c r="H322" s="3"/>
      <c r="I322" s="3"/>
      <c r="J322" s="3"/>
      <c r="K322" s="3"/>
      <c r="L322" s="3"/>
    </row>
    <row r="323" spans="7:12">
      <c r="G323" s="3"/>
      <c r="H323" s="3"/>
      <c r="I323" s="3"/>
      <c r="J323" s="3"/>
      <c r="K323" s="3"/>
      <c r="L323" s="3"/>
    </row>
    <row r="324" spans="7:12">
      <c r="G324" s="3"/>
      <c r="H324" s="3"/>
      <c r="I324" s="3"/>
      <c r="J324" s="3"/>
      <c r="K324" s="3"/>
      <c r="L324" s="3"/>
    </row>
    <row r="325" spans="7:12">
      <c r="G325" s="3"/>
      <c r="H325" s="3"/>
      <c r="I325" s="3"/>
      <c r="J325" s="3"/>
      <c r="K325" s="3"/>
      <c r="L325" s="3"/>
    </row>
    <row r="326" spans="7:12">
      <c r="G326" s="3"/>
      <c r="H326" s="3"/>
      <c r="I326" s="3"/>
      <c r="J326" s="3"/>
      <c r="K326" s="3"/>
      <c r="L326" s="3"/>
    </row>
    <row r="327" spans="7:12">
      <c r="G327" s="3"/>
      <c r="H327" s="3"/>
      <c r="I327" s="3"/>
      <c r="J327" s="3"/>
      <c r="K327" s="3"/>
      <c r="L327" s="3"/>
    </row>
    <row r="328" spans="7:12">
      <c r="G328" s="3"/>
      <c r="H328" s="3"/>
      <c r="I328" s="3"/>
      <c r="J328" s="3"/>
      <c r="K328" s="3"/>
      <c r="L328" s="3"/>
    </row>
    <row r="329" spans="7:12">
      <c r="G329" s="3"/>
      <c r="H329" s="3"/>
      <c r="I329" s="3"/>
      <c r="J329" s="3"/>
      <c r="K329" s="3"/>
      <c r="L329" s="3"/>
    </row>
    <row r="330" spans="7:12">
      <c r="G330" s="3"/>
      <c r="H330" s="3"/>
      <c r="I330" s="3"/>
      <c r="J330" s="3"/>
      <c r="K330" s="3"/>
      <c r="L330" s="3"/>
    </row>
    <row r="331" spans="7:12">
      <c r="G331" s="3"/>
      <c r="H331" s="3"/>
      <c r="I331" s="3"/>
      <c r="J331" s="3"/>
      <c r="K331" s="3"/>
      <c r="L331" s="3"/>
    </row>
    <row r="332" spans="7:12">
      <c r="G332" s="3"/>
      <c r="H332" s="3"/>
      <c r="I332" s="3"/>
      <c r="J332" s="3"/>
      <c r="K332" s="3"/>
      <c r="L332" s="3"/>
    </row>
    <row r="333" spans="7:12">
      <c r="G333" s="3"/>
      <c r="H333" s="3"/>
      <c r="I333" s="3"/>
      <c r="J333" s="3"/>
      <c r="K333" s="3"/>
      <c r="L333" s="3"/>
    </row>
    <row r="334" spans="7:12">
      <c r="G334" s="3"/>
      <c r="H334" s="3"/>
      <c r="I334" s="3"/>
      <c r="J334" s="3"/>
      <c r="K334" s="3"/>
      <c r="L334" s="3"/>
    </row>
    <row r="335" spans="7:12">
      <c r="G335" s="3"/>
      <c r="H335" s="3"/>
      <c r="I335" s="3"/>
      <c r="J335" s="3"/>
      <c r="K335" s="3"/>
      <c r="L335" s="3"/>
    </row>
    <row r="336" spans="7:12">
      <c r="G336" s="3"/>
      <c r="H336" s="3"/>
      <c r="I336" s="3"/>
      <c r="J336" s="3"/>
      <c r="K336" s="3"/>
      <c r="L336" s="3"/>
    </row>
    <row r="337" spans="7:12">
      <c r="G337" s="3"/>
      <c r="H337" s="3"/>
      <c r="I337" s="3"/>
      <c r="J337" s="3"/>
      <c r="K337" s="3"/>
      <c r="L337" s="3"/>
    </row>
    <row r="338" spans="7:12">
      <c r="G338" s="3"/>
      <c r="H338" s="3"/>
      <c r="I338" s="3"/>
      <c r="J338" s="3"/>
      <c r="K338" s="3"/>
      <c r="L338" s="3"/>
    </row>
    <row r="339" spans="7:12">
      <c r="G339" s="3"/>
      <c r="H339" s="3"/>
      <c r="I339" s="3"/>
      <c r="J339" s="3"/>
      <c r="K339" s="3"/>
      <c r="L339" s="3"/>
    </row>
    <row r="340" spans="7:12">
      <c r="G340" s="3"/>
      <c r="H340" s="3"/>
      <c r="I340" s="3"/>
      <c r="J340" s="3"/>
      <c r="K340" s="3"/>
      <c r="L340" s="3"/>
    </row>
    <row r="341" spans="7:12">
      <c r="G341" s="3"/>
      <c r="H341" s="3"/>
      <c r="I341" s="3"/>
      <c r="J341" s="3"/>
      <c r="K341" s="3"/>
      <c r="L341" s="3"/>
    </row>
    <row r="342" spans="7:12">
      <c r="G342" s="3"/>
      <c r="H342" s="3"/>
      <c r="I342" s="3"/>
      <c r="J342" s="3"/>
      <c r="K342" s="3"/>
      <c r="L342" s="3"/>
    </row>
    <row r="343" spans="7:12">
      <c r="G343" s="3"/>
      <c r="H343" s="3"/>
      <c r="I343" s="3"/>
      <c r="J343" s="3"/>
      <c r="K343" s="3"/>
      <c r="L343" s="3"/>
    </row>
    <row r="344" spans="7:12">
      <c r="G344" s="3"/>
      <c r="H344" s="3"/>
      <c r="I344" s="3"/>
      <c r="J344" s="3"/>
      <c r="K344" s="3"/>
      <c r="L344" s="3"/>
    </row>
    <row r="345" spans="7:12">
      <c r="G345" s="3"/>
      <c r="H345" s="3"/>
      <c r="I345" s="3"/>
      <c r="J345" s="3"/>
      <c r="K345" s="3"/>
      <c r="L345" s="3"/>
    </row>
    <row r="346" spans="7:12">
      <c r="G346" s="3"/>
      <c r="H346" s="3"/>
      <c r="I346" s="3"/>
      <c r="J346" s="3"/>
      <c r="K346" s="3"/>
      <c r="L346" s="3"/>
    </row>
    <row r="347" spans="7:12">
      <c r="G347" s="3"/>
      <c r="H347" s="3"/>
      <c r="I347" s="3"/>
      <c r="J347" s="3"/>
      <c r="K347" s="3"/>
      <c r="L347" s="3"/>
    </row>
    <row r="348" spans="7:12">
      <c r="G348" s="3"/>
      <c r="H348" s="3"/>
      <c r="I348" s="3"/>
      <c r="J348" s="3"/>
      <c r="K348" s="3"/>
      <c r="L348" s="3"/>
    </row>
    <row r="349" spans="7:12">
      <c r="G349" s="3"/>
      <c r="H349" s="3"/>
      <c r="I349" s="3"/>
      <c r="J349" s="3"/>
      <c r="K349" s="3"/>
      <c r="L349" s="3"/>
    </row>
    <row r="350" spans="7:12">
      <c r="G350" s="3"/>
      <c r="H350" s="3"/>
      <c r="I350" s="3"/>
      <c r="J350" s="3"/>
      <c r="K350" s="3"/>
      <c r="L350" s="3"/>
    </row>
    <row r="351" spans="7:12">
      <c r="G351" s="3"/>
      <c r="H351" s="3"/>
      <c r="I351" s="3"/>
      <c r="J351" s="3"/>
      <c r="K351" s="3"/>
      <c r="L351" s="3"/>
    </row>
    <row r="352" spans="7:12">
      <c r="G352" s="3"/>
      <c r="H352" s="3"/>
      <c r="I352" s="3"/>
      <c r="J352" s="3"/>
      <c r="K352" s="3"/>
      <c r="L352" s="3"/>
    </row>
    <row r="353" spans="7:12">
      <c r="G353" s="3"/>
      <c r="H353" s="3"/>
      <c r="I353" s="3"/>
      <c r="J353" s="3"/>
      <c r="K353" s="3"/>
      <c r="L353" s="3"/>
    </row>
    <row r="354" spans="7:12">
      <c r="G354" s="3"/>
      <c r="H354" s="3"/>
      <c r="I354" s="3"/>
      <c r="J354" s="3"/>
      <c r="K354" s="3"/>
      <c r="L354" s="3"/>
    </row>
    <row r="355" spans="7:12">
      <c r="G355" s="3"/>
      <c r="H355" s="3"/>
      <c r="I355" s="3"/>
      <c r="J355" s="3"/>
      <c r="K355" s="3"/>
      <c r="L355" s="3"/>
    </row>
    <row r="356" spans="7:12">
      <c r="G356" s="3"/>
      <c r="H356" s="3"/>
      <c r="I356" s="3"/>
      <c r="J356" s="3"/>
      <c r="K356" s="3"/>
      <c r="L356" s="3"/>
    </row>
    <row r="357" spans="7:12">
      <c r="G357" s="3"/>
      <c r="H357" s="3"/>
      <c r="I357" s="3"/>
      <c r="J357" s="3"/>
      <c r="K357" s="3"/>
      <c r="L357" s="3"/>
    </row>
    <row r="358" spans="7:12">
      <c r="G358" s="3"/>
      <c r="H358" s="3"/>
      <c r="I358" s="3"/>
      <c r="J358" s="3"/>
      <c r="K358" s="3"/>
      <c r="L358" s="3"/>
    </row>
    <row r="359" spans="7:12">
      <c r="G359" s="3"/>
      <c r="H359" s="3"/>
      <c r="I359" s="3"/>
      <c r="J359" s="3"/>
      <c r="K359" s="3"/>
      <c r="L359" s="3"/>
    </row>
    <row r="360" spans="7:12">
      <c r="G360" s="3"/>
      <c r="H360" s="3"/>
      <c r="I360" s="3"/>
      <c r="J360" s="3"/>
      <c r="K360" s="3"/>
      <c r="L360" s="3"/>
    </row>
    <row r="361" spans="7:12">
      <c r="G361" s="3"/>
      <c r="H361" s="3"/>
      <c r="I361" s="3"/>
      <c r="J361" s="3"/>
      <c r="K361" s="3"/>
      <c r="L361" s="3"/>
    </row>
    <row r="362" spans="7:12">
      <c r="G362" s="3"/>
      <c r="H362" s="3"/>
      <c r="I362" s="3"/>
      <c r="J362" s="3"/>
      <c r="K362" s="3"/>
      <c r="L362" s="3"/>
    </row>
    <row r="363" spans="7:12">
      <c r="G363" s="3"/>
      <c r="H363" s="3"/>
      <c r="I363" s="3"/>
      <c r="J363" s="3"/>
      <c r="K363" s="3"/>
      <c r="L363" s="3"/>
    </row>
    <row r="364" spans="7:12">
      <c r="G364" s="3"/>
      <c r="H364" s="3"/>
      <c r="I364" s="3"/>
      <c r="J364" s="3"/>
      <c r="K364" s="3"/>
      <c r="L364" s="3"/>
    </row>
    <row r="365" spans="7:12">
      <c r="G365" s="3"/>
      <c r="H365" s="3"/>
      <c r="I365" s="3"/>
      <c r="J365" s="3"/>
      <c r="K365" s="3"/>
      <c r="L365" s="3"/>
    </row>
    <row r="366" spans="7:12">
      <c r="G366" s="3"/>
      <c r="H366" s="3"/>
      <c r="I366" s="3"/>
      <c r="J366" s="3"/>
      <c r="K366" s="3"/>
      <c r="L366" s="3"/>
    </row>
    <row r="367" spans="7:12">
      <c r="G367" s="3"/>
      <c r="H367" s="3"/>
      <c r="I367" s="3"/>
      <c r="J367" s="3"/>
      <c r="K367" s="3"/>
      <c r="L367" s="3"/>
    </row>
    <row r="368" spans="7:12">
      <c r="G368" s="3"/>
      <c r="H368" s="3"/>
      <c r="I368" s="3"/>
      <c r="J368" s="3"/>
      <c r="K368" s="3"/>
      <c r="L368" s="3"/>
    </row>
    <row r="369" spans="7:12">
      <c r="G369" s="3"/>
      <c r="H369" s="3"/>
      <c r="I369" s="3"/>
      <c r="J369" s="3"/>
      <c r="K369" s="3"/>
      <c r="L369" s="3"/>
    </row>
    <row r="370" spans="7:12">
      <c r="G370" s="3"/>
      <c r="H370" s="3"/>
      <c r="I370" s="3"/>
      <c r="J370" s="3"/>
      <c r="K370" s="3"/>
      <c r="L370" s="3"/>
    </row>
    <row r="371" spans="7:12">
      <c r="G371" s="3"/>
      <c r="H371" s="3"/>
      <c r="I371" s="3"/>
      <c r="J371" s="3"/>
      <c r="K371" s="3"/>
      <c r="L371" s="3"/>
    </row>
    <row r="372" spans="7:12">
      <c r="G372" s="3"/>
      <c r="H372" s="3"/>
      <c r="I372" s="3"/>
      <c r="J372" s="3"/>
      <c r="K372" s="3"/>
      <c r="L372" s="3"/>
    </row>
    <row r="373" spans="7:12">
      <c r="G373" s="3"/>
      <c r="H373" s="3"/>
      <c r="I373" s="3"/>
      <c r="J373" s="3"/>
      <c r="K373" s="3"/>
      <c r="L373" s="3"/>
    </row>
    <row r="374" spans="7:12">
      <c r="G374" s="3"/>
      <c r="H374" s="3"/>
      <c r="I374" s="3"/>
      <c r="J374" s="3"/>
      <c r="K374" s="3"/>
      <c r="L374" s="3"/>
    </row>
    <row r="375" spans="7:12">
      <c r="G375" s="3"/>
      <c r="H375" s="3"/>
      <c r="I375" s="3"/>
      <c r="J375" s="3"/>
      <c r="K375" s="3"/>
      <c r="L375" s="3"/>
    </row>
    <row r="376" spans="7:12">
      <c r="G376" s="3"/>
      <c r="H376" s="3"/>
      <c r="I376" s="3"/>
      <c r="J376" s="3"/>
      <c r="K376" s="3"/>
      <c r="L376" s="3"/>
    </row>
    <row r="377" spans="7:12">
      <c r="G377" s="3"/>
      <c r="H377" s="3"/>
      <c r="I377" s="3"/>
      <c r="J377" s="3"/>
      <c r="K377" s="3"/>
      <c r="L377" s="3"/>
    </row>
    <row r="378" spans="7:12">
      <c r="G378" s="3"/>
      <c r="H378" s="3"/>
      <c r="I378" s="3"/>
      <c r="J378" s="3"/>
      <c r="K378" s="3"/>
      <c r="L378" s="3"/>
    </row>
    <row r="379" spans="7:12">
      <c r="G379" s="3"/>
      <c r="H379" s="3"/>
      <c r="I379" s="3"/>
      <c r="J379" s="3"/>
      <c r="K379" s="3"/>
      <c r="L379" s="3"/>
    </row>
    <row r="380" spans="7:12">
      <c r="G380" s="3"/>
      <c r="H380" s="3"/>
      <c r="I380" s="3"/>
      <c r="J380" s="3"/>
      <c r="K380" s="3"/>
      <c r="L380" s="3"/>
    </row>
    <row r="381" spans="7:12">
      <c r="G381" s="3"/>
      <c r="H381" s="3"/>
      <c r="I381" s="3"/>
      <c r="J381" s="3"/>
      <c r="K381" s="3"/>
      <c r="L381" s="3"/>
    </row>
    <row r="382" spans="7:12">
      <c r="G382" s="3"/>
      <c r="H382" s="3"/>
      <c r="I382" s="3"/>
      <c r="J382" s="3"/>
      <c r="K382" s="3"/>
      <c r="L382" s="3"/>
    </row>
    <row r="383" spans="7:12">
      <c r="G383" s="3"/>
      <c r="H383" s="3"/>
      <c r="I383" s="3"/>
      <c r="J383" s="3"/>
      <c r="K383" s="3"/>
      <c r="L383" s="3"/>
    </row>
    <row r="384" spans="7:12">
      <c r="G384" s="3"/>
      <c r="H384" s="3"/>
      <c r="I384" s="3"/>
      <c r="J384" s="3"/>
      <c r="K384" s="3"/>
      <c r="L384" s="3"/>
    </row>
    <row r="385" spans="7:12">
      <c r="G385" s="3"/>
      <c r="H385" s="3"/>
      <c r="I385" s="3"/>
      <c r="J385" s="3"/>
      <c r="K385" s="3"/>
      <c r="L385" s="3"/>
    </row>
    <row r="386" spans="7:12">
      <c r="G386" s="3"/>
      <c r="H386" s="3"/>
      <c r="I386" s="3"/>
      <c r="J386" s="3"/>
      <c r="K386" s="3"/>
      <c r="L386" s="3"/>
    </row>
    <row r="387" spans="7:12">
      <c r="G387" s="3"/>
      <c r="H387" s="3"/>
      <c r="I387" s="3"/>
      <c r="J387" s="3"/>
      <c r="K387" s="3"/>
      <c r="L387" s="3"/>
    </row>
    <row r="388" spans="7:12">
      <c r="G388" s="3"/>
      <c r="H388" s="3"/>
      <c r="I388" s="3"/>
      <c r="J388" s="3"/>
      <c r="K388" s="3"/>
      <c r="L388" s="3"/>
    </row>
    <row r="389" spans="7:12">
      <c r="G389" s="3"/>
      <c r="H389" s="3"/>
      <c r="I389" s="3"/>
      <c r="J389" s="3"/>
      <c r="K389" s="3"/>
      <c r="L389" s="3"/>
    </row>
    <row r="390" spans="7:12">
      <c r="G390" s="3"/>
      <c r="H390" s="3"/>
      <c r="I390" s="3"/>
      <c r="J390" s="3"/>
      <c r="K390" s="3"/>
      <c r="L390" s="3"/>
    </row>
    <row r="391" spans="7:12">
      <c r="G391" s="3"/>
      <c r="H391" s="3"/>
      <c r="I391" s="3"/>
      <c r="J391" s="3"/>
      <c r="K391" s="3"/>
      <c r="L391" s="3"/>
    </row>
    <row r="392" spans="7:12">
      <c r="G392" s="3"/>
      <c r="H392" s="3"/>
      <c r="I392" s="3"/>
      <c r="J392" s="3"/>
      <c r="K392" s="3"/>
      <c r="L392" s="3"/>
    </row>
    <row r="393" spans="7:12">
      <c r="G393" s="3"/>
      <c r="H393" s="3"/>
      <c r="I393" s="3"/>
      <c r="J393" s="3"/>
      <c r="K393" s="3"/>
      <c r="L393" s="3"/>
    </row>
    <row r="394" spans="7:12">
      <c r="G394" s="3"/>
      <c r="H394" s="3"/>
      <c r="I394" s="3"/>
      <c r="J394" s="3"/>
      <c r="K394" s="3"/>
      <c r="L394" s="3"/>
    </row>
    <row r="395" spans="7:12">
      <c r="G395" s="3"/>
      <c r="H395" s="3"/>
      <c r="I395" s="3"/>
      <c r="J395" s="3"/>
      <c r="K395" s="3"/>
      <c r="L395" s="3"/>
    </row>
    <row r="396" spans="7:12">
      <c r="G396" s="3"/>
      <c r="H396" s="3"/>
      <c r="I396" s="3"/>
      <c r="J396" s="3"/>
      <c r="K396" s="3"/>
      <c r="L396" s="3"/>
    </row>
    <row r="397" spans="7:12">
      <c r="G397" s="3"/>
      <c r="H397" s="3"/>
      <c r="I397" s="3"/>
      <c r="J397" s="3"/>
      <c r="K397" s="3"/>
      <c r="L397" s="3"/>
    </row>
    <row r="398" spans="7:12">
      <c r="G398" s="3"/>
      <c r="H398" s="3"/>
      <c r="I398" s="3"/>
      <c r="J398" s="3"/>
      <c r="K398" s="3"/>
      <c r="L398" s="3"/>
    </row>
    <row r="399" spans="7:12">
      <c r="G399" s="3"/>
      <c r="H399" s="3"/>
      <c r="I399" s="3"/>
      <c r="J399" s="3"/>
      <c r="K399" s="3"/>
      <c r="L399" s="3"/>
    </row>
    <row r="400" spans="7:12">
      <c r="G400" s="3"/>
      <c r="H400" s="3"/>
      <c r="I400" s="3"/>
      <c r="J400" s="3"/>
      <c r="K400" s="3"/>
      <c r="L400" s="3"/>
    </row>
    <row r="401" spans="7:12">
      <c r="G401" s="3"/>
      <c r="H401" s="3"/>
      <c r="I401" s="3"/>
      <c r="J401" s="3"/>
      <c r="K401" s="3"/>
      <c r="L401" s="3"/>
    </row>
    <row r="402" spans="7:12">
      <c r="G402" s="3"/>
      <c r="H402" s="3"/>
      <c r="I402" s="3"/>
      <c r="J402" s="3"/>
      <c r="K402" s="3"/>
      <c r="L402" s="3"/>
    </row>
    <row r="403" spans="7:12">
      <c r="G403" s="3"/>
      <c r="H403" s="3"/>
      <c r="I403" s="3"/>
      <c r="J403" s="3"/>
      <c r="K403" s="3"/>
      <c r="L403" s="3"/>
    </row>
    <row r="404" spans="7:12">
      <c r="G404" s="3"/>
      <c r="H404" s="3"/>
      <c r="I404" s="3"/>
      <c r="J404" s="3"/>
      <c r="K404" s="3"/>
      <c r="L404" s="3"/>
    </row>
    <row r="405" spans="7:12">
      <c r="G405" s="3"/>
      <c r="H405" s="3"/>
      <c r="I405" s="3"/>
      <c r="J405" s="3"/>
      <c r="K405" s="3"/>
      <c r="L405" s="3"/>
    </row>
    <row r="406" spans="7:12">
      <c r="G406" s="3"/>
      <c r="H406" s="3"/>
      <c r="I406" s="3"/>
      <c r="J406" s="3"/>
      <c r="K406" s="3"/>
      <c r="L406" s="3"/>
    </row>
    <row r="407" spans="7:12">
      <c r="G407" s="3"/>
      <c r="H407" s="3"/>
      <c r="I407" s="3"/>
      <c r="J407" s="3"/>
      <c r="K407" s="3"/>
      <c r="L407" s="3"/>
    </row>
    <row r="408" spans="7:12">
      <c r="G408" s="3"/>
      <c r="H408" s="3"/>
      <c r="I408" s="3"/>
      <c r="J408" s="3"/>
      <c r="K408" s="3"/>
      <c r="L408" s="3"/>
    </row>
    <row r="409" spans="7:12">
      <c r="G409" s="3"/>
      <c r="H409" s="3"/>
      <c r="I409" s="3"/>
      <c r="J409" s="3"/>
      <c r="K409" s="3"/>
      <c r="L409" s="3"/>
    </row>
    <row r="410" spans="7:12">
      <c r="G410" s="3"/>
      <c r="H410" s="3"/>
      <c r="I410" s="3"/>
      <c r="J410" s="3"/>
      <c r="K410" s="3"/>
      <c r="L410" s="3"/>
    </row>
    <row r="411" spans="7:12">
      <c r="G411" s="3"/>
      <c r="H411" s="3"/>
      <c r="I411" s="3"/>
      <c r="J411" s="3"/>
      <c r="K411" s="3"/>
      <c r="L411" s="3"/>
    </row>
    <row r="412" spans="7:12">
      <c r="G412" s="3"/>
      <c r="H412" s="3"/>
      <c r="I412" s="3"/>
      <c r="J412" s="3"/>
      <c r="K412" s="3"/>
      <c r="L412" s="3"/>
    </row>
    <row r="413" spans="7:12">
      <c r="G413" s="3"/>
      <c r="H413" s="3"/>
      <c r="I413" s="3"/>
      <c r="J413" s="3"/>
      <c r="K413" s="3"/>
      <c r="L413" s="3"/>
    </row>
    <row r="414" spans="7:12">
      <c r="G414" s="3"/>
      <c r="H414" s="3"/>
      <c r="I414" s="3"/>
      <c r="J414" s="3"/>
      <c r="K414" s="3"/>
      <c r="L414" s="3"/>
    </row>
    <row r="415" spans="7:12">
      <c r="G415" s="3"/>
      <c r="H415" s="3"/>
      <c r="I415" s="3"/>
      <c r="J415" s="3"/>
      <c r="K415" s="3"/>
      <c r="L415" s="3"/>
    </row>
    <row r="416" spans="7:12">
      <c r="G416" s="3"/>
      <c r="H416" s="3"/>
      <c r="I416" s="3"/>
      <c r="J416" s="3"/>
      <c r="K416" s="3"/>
      <c r="L416" s="3"/>
    </row>
    <row r="417" spans="7:12">
      <c r="G417" s="3"/>
      <c r="H417" s="3"/>
      <c r="I417" s="3"/>
      <c r="J417" s="3"/>
      <c r="K417" s="3"/>
      <c r="L417" s="3"/>
    </row>
    <row r="418" spans="7:12">
      <c r="G418" s="3"/>
      <c r="H418" s="3"/>
      <c r="I418" s="3"/>
      <c r="J418" s="3"/>
      <c r="K418" s="3"/>
      <c r="L418" s="3"/>
    </row>
    <row r="419" spans="7:12">
      <c r="G419" s="3"/>
      <c r="H419" s="3"/>
      <c r="I419" s="3"/>
      <c r="J419" s="3"/>
      <c r="K419" s="3"/>
      <c r="L419" s="3"/>
    </row>
    <row r="420" spans="7:12">
      <c r="G420" s="3"/>
      <c r="H420" s="3"/>
      <c r="I420" s="3"/>
      <c r="J420" s="3"/>
      <c r="K420" s="3"/>
      <c r="L420" s="3"/>
    </row>
    <row r="421" spans="7:12">
      <c r="G421" s="3"/>
      <c r="H421" s="3"/>
      <c r="I421" s="3"/>
      <c r="J421" s="3"/>
      <c r="K421" s="3"/>
      <c r="L421" s="3"/>
    </row>
    <row r="422" spans="7:12">
      <c r="G422" s="3"/>
      <c r="H422" s="3"/>
      <c r="I422" s="3"/>
      <c r="J422" s="3"/>
      <c r="K422" s="3"/>
      <c r="L422" s="3"/>
    </row>
    <row r="423" spans="7:12">
      <c r="G423" s="3"/>
      <c r="H423" s="3"/>
      <c r="I423" s="3"/>
      <c r="J423" s="3"/>
      <c r="K423" s="3"/>
      <c r="L423" s="3"/>
    </row>
    <row r="424" spans="7:12">
      <c r="G424" s="3"/>
      <c r="H424" s="3"/>
      <c r="I424" s="3"/>
      <c r="J424" s="3"/>
      <c r="K424" s="3"/>
      <c r="L424" s="3"/>
    </row>
    <row r="425" spans="7:12">
      <c r="G425" s="3"/>
      <c r="H425" s="3"/>
      <c r="I425" s="3"/>
      <c r="J425" s="3"/>
      <c r="K425" s="3"/>
      <c r="L425" s="3"/>
    </row>
    <row r="426" spans="7:12">
      <c r="G426" s="3"/>
      <c r="H426" s="3"/>
      <c r="I426" s="3"/>
      <c r="J426" s="3"/>
      <c r="K426" s="3"/>
      <c r="L426" s="3"/>
    </row>
    <row r="427" spans="7:12">
      <c r="G427" s="3"/>
      <c r="H427" s="3"/>
      <c r="I427" s="3"/>
      <c r="J427" s="3"/>
      <c r="K427" s="3"/>
      <c r="L427" s="3"/>
    </row>
    <row r="428" spans="7:12">
      <c r="G428" s="3"/>
      <c r="H428" s="3"/>
      <c r="I428" s="3"/>
      <c r="J428" s="3"/>
      <c r="K428" s="3"/>
      <c r="L428" s="3"/>
    </row>
    <row r="429" spans="7:12">
      <c r="G429" s="3"/>
      <c r="H429" s="3"/>
      <c r="I429" s="3"/>
      <c r="J429" s="3"/>
      <c r="K429" s="3"/>
      <c r="L429" s="3"/>
    </row>
    <row r="430" spans="7:12">
      <c r="G430" s="3"/>
      <c r="H430" s="3"/>
      <c r="I430" s="3"/>
      <c r="J430" s="3"/>
      <c r="K430" s="3"/>
      <c r="L430" s="3"/>
    </row>
    <row r="431" spans="7:12">
      <c r="G431" s="3"/>
      <c r="H431" s="3"/>
      <c r="I431" s="3"/>
      <c r="J431" s="3"/>
      <c r="K431" s="3"/>
      <c r="L431" s="3"/>
    </row>
    <row r="432" spans="7:12">
      <c r="G432" s="3"/>
      <c r="H432" s="3"/>
      <c r="I432" s="3"/>
      <c r="J432" s="3"/>
      <c r="K432" s="3"/>
      <c r="L432" s="3"/>
    </row>
    <row r="433" spans="7:12">
      <c r="G433" s="3"/>
      <c r="H433" s="3"/>
      <c r="I433" s="3"/>
      <c r="J433" s="3"/>
      <c r="K433" s="3"/>
      <c r="L433" s="3"/>
    </row>
    <row r="434" spans="7:12">
      <c r="G434" s="3"/>
      <c r="H434" s="3"/>
      <c r="I434" s="3"/>
      <c r="J434" s="3"/>
      <c r="K434" s="3"/>
      <c r="L434" s="3"/>
    </row>
    <row r="435" spans="7:12">
      <c r="G435" s="3"/>
      <c r="H435" s="3"/>
      <c r="I435" s="3"/>
      <c r="J435" s="3"/>
      <c r="K435" s="3"/>
      <c r="L435" s="3"/>
    </row>
    <row r="436" spans="7:12">
      <c r="G436" s="3"/>
      <c r="H436" s="3"/>
      <c r="I436" s="3"/>
      <c r="J436" s="3"/>
      <c r="K436" s="3"/>
      <c r="L436" s="3"/>
    </row>
    <row r="437" spans="7:12">
      <c r="G437" s="3"/>
      <c r="H437" s="3"/>
      <c r="I437" s="3"/>
      <c r="J437" s="3"/>
      <c r="K437" s="3"/>
      <c r="L437" s="3"/>
    </row>
    <row r="438" spans="7:12">
      <c r="G438" s="3"/>
      <c r="H438" s="3"/>
      <c r="I438" s="3"/>
      <c r="J438" s="3"/>
      <c r="K438" s="3"/>
      <c r="L438" s="3"/>
    </row>
    <row r="439" spans="7:12">
      <c r="G439" s="3"/>
      <c r="H439" s="3"/>
      <c r="I439" s="3"/>
      <c r="J439" s="3"/>
      <c r="K439" s="3"/>
      <c r="L439" s="3"/>
    </row>
    <row r="440" spans="7:12">
      <c r="G440" s="3"/>
      <c r="H440" s="3"/>
      <c r="I440" s="3"/>
      <c r="J440" s="3"/>
      <c r="K440" s="3"/>
      <c r="L440" s="3"/>
    </row>
    <row r="441" spans="7:12">
      <c r="G441" s="3"/>
      <c r="H441" s="3"/>
      <c r="I441" s="3"/>
      <c r="J441" s="3"/>
      <c r="K441" s="3"/>
      <c r="L441" s="3"/>
    </row>
    <row r="442" spans="7:12">
      <c r="G442" s="3"/>
      <c r="H442" s="3"/>
      <c r="I442" s="3"/>
      <c r="J442" s="3"/>
      <c r="K442" s="3"/>
      <c r="L442" s="3"/>
    </row>
    <row r="443" spans="7:12">
      <c r="G443" s="3"/>
      <c r="H443" s="3"/>
      <c r="I443" s="3"/>
      <c r="J443" s="3"/>
      <c r="K443" s="3"/>
      <c r="L443" s="3"/>
    </row>
    <row r="444" spans="7:12">
      <c r="G444" s="3"/>
      <c r="H444" s="3"/>
      <c r="I444" s="3"/>
      <c r="J444" s="3"/>
      <c r="K444" s="3"/>
      <c r="L444" s="3"/>
    </row>
    <row r="445" spans="7:12">
      <c r="G445" s="3"/>
      <c r="H445" s="3"/>
      <c r="I445" s="3"/>
      <c r="J445" s="3"/>
      <c r="K445" s="3"/>
      <c r="L445" s="3"/>
    </row>
    <row r="446" spans="7:12">
      <c r="G446" s="3"/>
      <c r="H446" s="3"/>
      <c r="I446" s="3"/>
      <c r="J446" s="3"/>
      <c r="K446" s="3"/>
      <c r="L446" s="3"/>
    </row>
    <row r="447" spans="7:12">
      <c r="G447" s="3"/>
      <c r="H447" s="3"/>
      <c r="I447" s="3"/>
      <c r="J447" s="3"/>
      <c r="K447" s="3"/>
      <c r="L447" s="3"/>
    </row>
    <row r="448" spans="7:12">
      <c r="G448" s="3"/>
      <c r="H448" s="3"/>
      <c r="I448" s="3"/>
      <c r="J448" s="3"/>
      <c r="K448" s="3"/>
      <c r="L448" s="3"/>
    </row>
    <row r="449" spans="7:12">
      <c r="G449" s="3"/>
      <c r="H449" s="3"/>
      <c r="I449" s="3"/>
      <c r="J449" s="3"/>
      <c r="K449" s="3"/>
      <c r="L449" s="3"/>
    </row>
    <row r="450" spans="7:12">
      <c r="G450" s="3"/>
      <c r="H450" s="3"/>
      <c r="I450" s="3"/>
      <c r="J450" s="3"/>
      <c r="K450" s="3"/>
      <c r="L450" s="3"/>
    </row>
    <row r="451" spans="7:12">
      <c r="G451" s="3"/>
      <c r="H451" s="3"/>
      <c r="I451" s="3"/>
      <c r="J451" s="3"/>
      <c r="K451" s="3"/>
      <c r="L451" s="3"/>
    </row>
    <row r="452" spans="7:12">
      <c r="G452" s="3"/>
      <c r="H452" s="3"/>
      <c r="I452" s="3"/>
      <c r="J452" s="3"/>
      <c r="K452" s="3"/>
      <c r="L452" s="3"/>
    </row>
    <row r="453" spans="7:12">
      <c r="G453" s="3"/>
      <c r="H453" s="3"/>
      <c r="I453" s="3"/>
      <c r="J453" s="3"/>
      <c r="K453" s="3"/>
      <c r="L453" s="3"/>
    </row>
    <row r="454" spans="7:12">
      <c r="G454" s="3"/>
      <c r="H454" s="3"/>
      <c r="I454" s="3"/>
      <c r="J454" s="3"/>
      <c r="K454" s="3"/>
      <c r="L454" s="3"/>
    </row>
    <row r="455" spans="7:12">
      <c r="G455" s="3"/>
      <c r="H455" s="3"/>
      <c r="I455" s="3"/>
      <c r="J455" s="3"/>
      <c r="K455" s="3"/>
      <c r="L455" s="3"/>
    </row>
    <row r="456" spans="7:12">
      <c r="G456" s="3"/>
      <c r="H456" s="3"/>
      <c r="I456" s="3"/>
      <c r="J456" s="3"/>
      <c r="K456" s="3"/>
      <c r="L456" s="3"/>
    </row>
    <row r="457" spans="7:12">
      <c r="G457" s="3"/>
      <c r="H457" s="3"/>
      <c r="I457" s="3"/>
      <c r="J457" s="3"/>
      <c r="K457" s="3"/>
      <c r="L457" s="3"/>
    </row>
    <row r="458" spans="7:12">
      <c r="G458" s="3"/>
      <c r="H458" s="3"/>
      <c r="I458" s="3"/>
      <c r="J458" s="3"/>
      <c r="K458" s="3"/>
      <c r="L458" s="3"/>
    </row>
    <row r="459" spans="7:12">
      <c r="G459" s="3"/>
      <c r="H459" s="3"/>
      <c r="I459" s="3"/>
      <c r="J459" s="3"/>
      <c r="K459" s="3"/>
      <c r="L459" s="3"/>
    </row>
    <row r="460" spans="7:12">
      <c r="G460" s="3"/>
      <c r="H460" s="3"/>
      <c r="I460" s="3"/>
      <c r="J460" s="3"/>
      <c r="K460" s="3"/>
      <c r="L460" s="3"/>
    </row>
    <row r="461" spans="7:12">
      <c r="G461" s="3"/>
      <c r="H461" s="3"/>
      <c r="I461" s="3"/>
      <c r="J461" s="3"/>
      <c r="K461" s="3"/>
      <c r="L461" s="3"/>
    </row>
    <row r="462" spans="7:12">
      <c r="G462" s="3"/>
      <c r="H462" s="3"/>
      <c r="I462" s="3"/>
      <c r="J462" s="3"/>
      <c r="K462" s="3"/>
      <c r="L462" s="3"/>
    </row>
    <row r="463" spans="7:12">
      <c r="G463" s="3"/>
      <c r="H463" s="3"/>
      <c r="I463" s="3"/>
      <c r="J463" s="3"/>
      <c r="K463" s="3"/>
      <c r="L463" s="3"/>
    </row>
    <row r="464" spans="7:12">
      <c r="G464" s="3"/>
      <c r="H464" s="3"/>
      <c r="I464" s="3"/>
      <c r="J464" s="3"/>
      <c r="K464" s="3"/>
      <c r="L464" s="3"/>
    </row>
    <row r="465" spans="7:12">
      <c r="G465" s="3"/>
      <c r="H465" s="3"/>
      <c r="I465" s="3"/>
      <c r="J465" s="3"/>
      <c r="K465" s="3"/>
      <c r="L465" s="3"/>
    </row>
    <row r="466" spans="7:12">
      <c r="G466" s="3"/>
      <c r="H466" s="3"/>
      <c r="I466" s="3"/>
      <c r="J466" s="3"/>
      <c r="K466" s="3"/>
      <c r="L466" s="3"/>
    </row>
    <row r="467" spans="7:12">
      <c r="G467" s="3"/>
      <c r="H467" s="3"/>
      <c r="I467" s="3"/>
      <c r="J467" s="3"/>
      <c r="K467" s="3"/>
      <c r="L467" s="3"/>
    </row>
    <row r="468" spans="7:12">
      <c r="G468" s="3"/>
      <c r="H468" s="3"/>
      <c r="I468" s="3"/>
      <c r="J468" s="3"/>
      <c r="K468" s="3"/>
      <c r="L468" s="3"/>
    </row>
    <row r="469" spans="7:12">
      <c r="G469" s="3"/>
      <c r="H469" s="3"/>
      <c r="I469" s="3"/>
      <c r="J469" s="3"/>
      <c r="K469" s="3"/>
      <c r="L469" s="3"/>
    </row>
    <row r="470" spans="7:12">
      <c r="G470" s="3"/>
      <c r="H470" s="3"/>
      <c r="I470" s="3"/>
      <c r="J470" s="3"/>
      <c r="K470" s="3"/>
      <c r="L470" s="3"/>
    </row>
    <row r="471" spans="7:12">
      <c r="G471" s="3"/>
      <c r="H471" s="3"/>
      <c r="I471" s="3"/>
      <c r="J471" s="3"/>
      <c r="K471" s="3"/>
      <c r="L471" s="3"/>
    </row>
    <row r="472" spans="7:12">
      <c r="G472" s="3"/>
      <c r="H472" s="3"/>
      <c r="I472" s="3"/>
      <c r="J472" s="3"/>
      <c r="K472" s="3"/>
      <c r="L472" s="3"/>
    </row>
    <row r="473" spans="7:12">
      <c r="G473" s="3"/>
      <c r="H473" s="3"/>
      <c r="I473" s="3"/>
      <c r="J473" s="3"/>
      <c r="K473" s="3"/>
      <c r="L473" s="3"/>
    </row>
    <row r="474" spans="7:12">
      <c r="G474" s="3"/>
      <c r="H474" s="3"/>
      <c r="I474" s="3"/>
      <c r="J474" s="3"/>
      <c r="K474" s="3"/>
      <c r="L474" s="3"/>
    </row>
    <row r="475" spans="7:12">
      <c r="G475" s="3"/>
      <c r="H475" s="3"/>
      <c r="I475" s="3"/>
      <c r="J475" s="3"/>
      <c r="K475" s="3"/>
      <c r="L475" s="3"/>
    </row>
    <row r="476" spans="7:12">
      <c r="G476" s="3"/>
      <c r="H476" s="3"/>
      <c r="I476" s="3"/>
      <c r="J476" s="3"/>
      <c r="K476" s="3"/>
      <c r="L476" s="3"/>
    </row>
    <row r="477" spans="7:12">
      <c r="G477" s="3"/>
      <c r="H477" s="3"/>
      <c r="I477" s="3"/>
      <c r="J477" s="3"/>
      <c r="K477" s="3"/>
      <c r="L477" s="3"/>
    </row>
    <row r="478" spans="7:12">
      <c r="G478" s="3"/>
      <c r="H478" s="3"/>
      <c r="I478" s="3"/>
      <c r="J478" s="3"/>
      <c r="K478" s="3"/>
      <c r="L478" s="3"/>
    </row>
    <row r="479" spans="7:12">
      <c r="G479" s="3"/>
      <c r="H479" s="3"/>
      <c r="I479" s="3"/>
      <c r="J479" s="3"/>
      <c r="K479" s="3"/>
      <c r="L479" s="3"/>
    </row>
    <row r="480" spans="7:12">
      <c r="G480" s="3"/>
      <c r="H480" s="3"/>
      <c r="I480" s="3"/>
      <c r="J480" s="3"/>
      <c r="K480" s="3"/>
      <c r="L480" s="3"/>
    </row>
    <row r="481" spans="7:12">
      <c r="G481" s="3"/>
      <c r="H481" s="3"/>
      <c r="I481" s="3"/>
      <c r="J481" s="3"/>
      <c r="K481" s="3"/>
      <c r="L481" s="3"/>
    </row>
    <row r="482" spans="7:12">
      <c r="G482" s="3"/>
      <c r="H482" s="3"/>
      <c r="I482" s="3"/>
      <c r="J482" s="3"/>
      <c r="K482" s="3"/>
      <c r="L482" s="3"/>
    </row>
    <row r="483" spans="7:12">
      <c r="G483" s="3"/>
      <c r="H483" s="3"/>
      <c r="I483" s="3"/>
      <c r="J483" s="3"/>
      <c r="K483" s="3"/>
      <c r="L483" s="3"/>
    </row>
    <row r="484" spans="7:12">
      <c r="G484" s="3"/>
      <c r="H484" s="3"/>
      <c r="I484" s="3"/>
      <c r="J484" s="3"/>
      <c r="K484" s="3"/>
      <c r="L484" s="3"/>
    </row>
    <row r="485" spans="7:12">
      <c r="G485" s="3"/>
      <c r="H485" s="3"/>
      <c r="I485" s="3"/>
      <c r="J485" s="3"/>
      <c r="K485" s="3"/>
      <c r="L485" s="3"/>
    </row>
    <row r="486" spans="7:12">
      <c r="G486" s="3"/>
      <c r="H486" s="3"/>
      <c r="I486" s="3"/>
      <c r="J486" s="3"/>
      <c r="K486" s="3"/>
      <c r="L486" s="3"/>
    </row>
    <row r="487" spans="7:12">
      <c r="G487" s="3"/>
      <c r="H487" s="3"/>
      <c r="I487" s="3"/>
      <c r="J487" s="3"/>
      <c r="K487" s="3"/>
      <c r="L487" s="3"/>
    </row>
    <row r="488" spans="7:12">
      <c r="G488" s="3"/>
      <c r="H488" s="3"/>
      <c r="I488" s="3"/>
      <c r="J488" s="3"/>
      <c r="K488" s="3"/>
      <c r="L488" s="3"/>
    </row>
    <row r="489" spans="7:12">
      <c r="G489" s="3"/>
      <c r="H489" s="3"/>
      <c r="I489" s="3"/>
      <c r="J489" s="3"/>
      <c r="K489" s="3"/>
      <c r="L489" s="3"/>
    </row>
    <row r="490" spans="7:12">
      <c r="G490" s="3"/>
      <c r="H490" s="3"/>
      <c r="I490" s="3"/>
      <c r="J490" s="3"/>
      <c r="K490" s="3"/>
      <c r="L490" s="3"/>
    </row>
    <row r="491" spans="7:12">
      <c r="G491" s="3"/>
      <c r="H491" s="3"/>
      <c r="I491" s="3"/>
      <c r="J491" s="3"/>
      <c r="K491" s="3"/>
      <c r="L491" s="3"/>
    </row>
    <row r="492" spans="7:12">
      <c r="G492" s="3"/>
      <c r="H492" s="3"/>
      <c r="I492" s="3"/>
      <c r="J492" s="3"/>
      <c r="K492" s="3"/>
      <c r="L492" s="3"/>
    </row>
    <row r="493" spans="7:12">
      <c r="G493" s="3"/>
      <c r="H493" s="3"/>
      <c r="I493" s="3"/>
      <c r="J493" s="3"/>
      <c r="K493" s="3"/>
      <c r="L493" s="3"/>
    </row>
    <row r="494" spans="7:12">
      <c r="G494" s="3"/>
      <c r="H494" s="3"/>
      <c r="I494" s="3"/>
      <c r="J494" s="3"/>
      <c r="K494" s="3"/>
      <c r="L494" s="3"/>
    </row>
    <row r="495" spans="7:12">
      <c r="G495" s="3"/>
      <c r="H495" s="3"/>
      <c r="I495" s="3"/>
      <c r="J495" s="3"/>
      <c r="K495" s="3"/>
      <c r="L495" s="3"/>
    </row>
    <row r="496" spans="7:12">
      <c r="G496" s="3"/>
      <c r="H496" s="3"/>
      <c r="I496" s="3"/>
      <c r="J496" s="3"/>
      <c r="K496" s="3"/>
      <c r="L496" s="3"/>
    </row>
    <row r="497" spans="7:12">
      <c r="G497" s="3"/>
      <c r="H497" s="3"/>
      <c r="I497" s="3"/>
      <c r="J497" s="3"/>
      <c r="K497" s="3"/>
      <c r="L497" s="3"/>
    </row>
    <row r="498" spans="7:12">
      <c r="G498" s="3"/>
      <c r="H498" s="3"/>
      <c r="I498" s="3"/>
      <c r="J498" s="3"/>
      <c r="K498" s="3"/>
      <c r="L498" s="3"/>
    </row>
    <row r="499" spans="7:12">
      <c r="G499" s="3"/>
      <c r="H499" s="3"/>
      <c r="I499" s="3"/>
      <c r="J499" s="3"/>
      <c r="K499" s="3"/>
      <c r="L499" s="3"/>
    </row>
    <row r="500" spans="7:12">
      <c r="G500" s="3"/>
      <c r="H500" s="3"/>
      <c r="I500" s="3"/>
      <c r="J500" s="3"/>
      <c r="K500" s="3"/>
      <c r="L500" s="3"/>
    </row>
    <row r="501" spans="7:12">
      <c r="G501" s="3"/>
      <c r="H501" s="3"/>
      <c r="I501" s="3"/>
      <c r="J501" s="3"/>
      <c r="K501" s="3"/>
      <c r="L501" s="3"/>
    </row>
    <row r="502" spans="7:12">
      <c r="G502" s="3"/>
      <c r="H502" s="3"/>
      <c r="I502" s="3"/>
      <c r="J502" s="3"/>
      <c r="K502" s="3"/>
      <c r="L502" s="3"/>
    </row>
    <row r="503" spans="7:12">
      <c r="G503" s="3"/>
      <c r="H503" s="3"/>
      <c r="I503" s="3"/>
      <c r="J503" s="3"/>
      <c r="K503" s="3"/>
      <c r="L503" s="3"/>
    </row>
    <row r="504" spans="7:12">
      <c r="G504" s="3"/>
      <c r="H504" s="3"/>
      <c r="I504" s="3"/>
      <c r="J504" s="3"/>
      <c r="K504" s="3"/>
      <c r="L504" s="3"/>
    </row>
    <row r="505" spans="7:12">
      <c r="G505" s="3"/>
      <c r="H505" s="3"/>
      <c r="I505" s="3"/>
      <c r="J505" s="3"/>
      <c r="K505" s="3"/>
      <c r="L505" s="3"/>
    </row>
    <row r="506" spans="7:12">
      <c r="G506" s="3"/>
      <c r="H506" s="3"/>
      <c r="I506" s="3"/>
      <c r="J506" s="3"/>
      <c r="K506" s="3"/>
      <c r="L506" s="3"/>
    </row>
    <row r="507" spans="7:12">
      <c r="G507" s="3"/>
      <c r="H507" s="3"/>
      <c r="I507" s="3"/>
      <c r="J507" s="3"/>
      <c r="K507" s="3"/>
      <c r="L507" s="3"/>
    </row>
    <row r="508" spans="7:12">
      <c r="G508" s="3"/>
      <c r="H508" s="3"/>
      <c r="I508" s="3"/>
      <c r="J508" s="3"/>
      <c r="K508" s="3"/>
      <c r="L508" s="3"/>
    </row>
    <row r="509" spans="7:12">
      <c r="G509" s="3"/>
      <c r="H509" s="3"/>
      <c r="I509" s="3"/>
      <c r="J509" s="3"/>
      <c r="K509" s="3"/>
      <c r="L509" s="3"/>
    </row>
    <row r="510" spans="7:12">
      <c r="G510" s="3"/>
      <c r="H510" s="3"/>
      <c r="I510" s="3"/>
      <c r="J510" s="3"/>
      <c r="K510" s="3"/>
      <c r="L510" s="3"/>
    </row>
    <row r="511" spans="7:12">
      <c r="G511" s="3"/>
      <c r="H511" s="3"/>
      <c r="I511" s="3"/>
      <c r="J511" s="3"/>
      <c r="K511" s="3"/>
      <c r="L511" s="3"/>
    </row>
    <row r="512" spans="7:12">
      <c r="G512" s="3"/>
      <c r="H512" s="3"/>
      <c r="I512" s="3"/>
      <c r="J512" s="3"/>
      <c r="K512" s="3"/>
      <c r="L512" s="3"/>
    </row>
    <row r="513" spans="7:12">
      <c r="G513" s="3"/>
      <c r="H513" s="3"/>
      <c r="I513" s="3"/>
      <c r="J513" s="3"/>
      <c r="K513" s="3"/>
      <c r="L513" s="3"/>
    </row>
    <row r="514" spans="7:12">
      <c r="G514" s="3"/>
      <c r="H514" s="3"/>
      <c r="I514" s="3"/>
      <c r="J514" s="3"/>
      <c r="K514" s="3"/>
      <c r="L514" s="3"/>
    </row>
    <row r="515" spans="7:12">
      <c r="G515" s="3"/>
      <c r="H515" s="3"/>
      <c r="I515" s="3"/>
      <c r="J515" s="3"/>
      <c r="K515" s="3"/>
      <c r="L515" s="3"/>
    </row>
    <row r="516" spans="7:12">
      <c r="G516" s="3"/>
      <c r="H516" s="3"/>
      <c r="I516" s="3"/>
      <c r="J516" s="3"/>
      <c r="K516" s="3"/>
      <c r="L516" s="3"/>
    </row>
    <row r="517" spans="7:12">
      <c r="G517" s="3"/>
      <c r="H517" s="3"/>
      <c r="I517" s="3"/>
      <c r="J517" s="3"/>
      <c r="K517" s="3"/>
      <c r="L517" s="3"/>
    </row>
    <row r="518" spans="7:12">
      <c r="G518" s="3"/>
      <c r="H518" s="3"/>
      <c r="I518" s="3"/>
      <c r="J518" s="3"/>
      <c r="K518" s="3"/>
      <c r="L518" s="3"/>
    </row>
    <row r="519" spans="7:12">
      <c r="G519" s="3"/>
      <c r="H519" s="3"/>
      <c r="I519" s="3"/>
      <c r="J519" s="3"/>
      <c r="K519" s="3"/>
      <c r="L519" s="3"/>
    </row>
    <row r="520" spans="7:12">
      <c r="G520" s="3"/>
      <c r="H520" s="3"/>
      <c r="I520" s="3"/>
      <c r="J520" s="3"/>
      <c r="K520" s="3"/>
      <c r="L520" s="3"/>
    </row>
    <row r="521" spans="7:12">
      <c r="G521" s="3"/>
      <c r="H521" s="3"/>
      <c r="I521" s="3"/>
      <c r="J521" s="3"/>
      <c r="K521" s="3"/>
      <c r="L521" s="3"/>
    </row>
    <row r="522" spans="7:12">
      <c r="G522" s="3"/>
      <c r="H522" s="3"/>
      <c r="I522" s="3"/>
      <c r="J522" s="3"/>
      <c r="K522" s="3"/>
      <c r="L522" s="3"/>
    </row>
    <row r="523" spans="7:12">
      <c r="G523" s="3"/>
      <c r="H523" s="3"/>
      <c r="I523" s="3"/>
      <c r="J523" s="3"/>
      <c r="K523" s="3"/>
      <c r="L523" s="3"/>
    </row>
    <row r="524" spans="7:12">
      <c r="G524" s="3"/>
      <c r="H524" s="3"/>
      <c r="I524" s="3"/>
      <c r="J524" s="3"/>
      <c r="K524" s="3"/>
      <c r="L524" s="3"/>
    </row>
    <row r="525" spans="7:12">
      <c r="G525" s="3"/>
      <c r="H525" s="3"/>
      <c r="I525" s="3"/>
      <c r="J525" s="3"/>
      <c r="K525" s="3"/>
      <c r="L525" s="3"/>
    </row>
    <row r="526" spans="7:12">
      <c r="G526" s="3"/>
      <c r="H526" s="3"/>
      <c r="I526" s="3"/>
      <c r="J526" s="3"/>
      <c r="K526" s="3"/>
      <c r="L526" s="3"/>
    </row>
    <row r="527" spans="7:12">
      <c r="G527" s="3"/>
      <c r="H527" s="3"/>
      <c r="I527" s="3"/>
      <c r="J527" s="3"/>
      <c r="K527" s="3"/>
      <c r="L527" s="3"/>
    </row>
    <row r="528" spans="7:12">
      <c r="G528" s="3"/>
      <c r="H528" s="3"/>
      <c r="I528" s="3"/>
      <c r="J528" s="3"/>
      <c r="K528" s="3"/>
      <c r="L528" s="3"/>
    </row>
    <row r="529" spans="7:12">
      <c r="G529" s="3"/>
      <c r="H529" s="3"/>
      <c r="I529" s="3"/>
      <c r="J529" s="3"/>
      <c r="K529" s="3"/>
      <c r="L529" s="3"/>
    </row>
    <row r="530" spans="7:12">
      <c r="G530" s="3"/>
      <c r="H530" s="3"/>
      <c r="I530" s="3"/>
      <c r="J530" s="3"/>
      <c r="K530" s="3"/>
      <c r="L530" s="3"/>
    </row>
    <row r="531" spans="7:12">
      <c r="G531" s="3"/>
      <c r="H531" s="3"/>
      <c r="I531" s="3"/>
      <c r="J531" s="3"/>
      <c r="K531" s="3"/>
      <c r="L531" s="3"/>
    </row>
    <row r="532" spans="7:12">
      <c r="G532" s="3"/>
      <c r="H532" s="3"/>
      <c r="I532" s="3"/>
      <c r="J532" s="3"/>
      <c r="K532" s="3"/>
      <c r="L532" s="3"/>
    </row>
    <row r="533" spans="7:12">
      <c r="G533" s="3"/>
      <c r="H533" s="3"/>
      <c r="I533" s="3"/>
      <c r="J533" s="3"/>
      <c r="K533" s="3"/>
      <c r="L533" s="3"/>
    </row>
    <row r="534" spans="7:12">
      <c r="G534" s="3"/>
      <c r="H534" s="3"/>
      <c r="I534" s="3"/>
      <c r="J534" s="3"/>
      <c r="K534" s="3"/>
      <c r="L534" s="3"/>
    </row>
    <row r="535" spans="7:12">
      <c r="G535" s="3"/>
      <c r="H535" s="3"/>
      <c r="I535" s="3"/>
      <c r="J535" s="3"/>
      <c r="K535" s="3"/>
      <c r="L535" s="3"/>
    </row>
    <row r="536" spans="7:12">
      <c r="G536" s="3"/>
      <c r="H536" s="3"/>
      <c r="I536" s="3"/>
      <c r="J536" s="3"/>
      <c r="K536" s="3"/>
      <c r="L536" s="3"/>
    </row>
    <row r="537" spans="7:12">
      <c r="G537" s="3"/>
      <c r="H537" s="3"/>
      <c r="I537" s="3"/>
      <c r="J537" s="3"/>
      <c r="K537" s="3"/>
      <c r="L537" s="3"/>
    </row>
    <row r="538" spans="7:12">
      <c r="G538" s="3"/>
      <c r="H538" s="3"/>
      <c r="I538" s="3"/>
      <c r="J538" s="3"/>
      <c r="K538" s="3"/>
      <c r="L538" s="3"/>
    </row>
    <row r="539" spans="7:12">
      <c r="G539" s="3"/>
      <c r="H539" s="3"/>
      <c r="I539" s="3"/>
      <c r="J539" s="3"/>
      <c r="K539" s="3"/>
      <c r="L539" s="3"/>
    </row>
    <row r="540" spans="7:12">
      <c r="G540" s="3"/>
      <c r="H540" s="3"/>
      <c r="I540" s="3"/>
      <c r="J540" s="3"/>
      <c r="K540" s="3"/>
      <c r="L540" s="3"/>
    </row>
    <row r="541" spans="7:12">
      <c r="G541" s="3"/>
      <c r="H541" s="3"/>
      <c r="I541" s="3"/>
      <c r="J541" s="3"/>
      <c r="K541" s="3"/>
      <c r="L541" s="3"/>
    </row>
    <row r="542" spans="7:12">
      <c r="G542" s="3"/>
      <c r="H542" s="3"/>
      <c r="I542" s="3"/>
      <c r="J542" s="3"/>
      <c r="K542" s="3"/>
      <c r="L542" s="3"/>
    </row>
    <row r="543" spans="7:12">
      <c r="G543" s="3"/>
      <c r="H543" s="3"/>
      <c r="I543" s="3"/>
      <c r="J543" s="3"/>
      <c r="K543" s="3"/>
      <c r="L543" s="3"/>
    </row>
    <row r="544" spans="7:12">
      <c r="G544" s="3"/>
      <c r="H544" s="3"/>
      <c r="I544" s="3"/>
      <c r="J544" s="3"/>
      <c r="K544" s="3"/>
      <c r="L544" s="3"/>
    </row>
    <row r="545" spans="7:12">
      <c r="G545" s="3"/>
      <c r="H545" s="3"/>
      <c r="I545" s="3"/>
      <c r="J545" s="3"/>
      <c r="K545" s="3"/>
      <c r="L545" s="3"/>
    </row>
    <row r="546" spans="7:12">
      <c r="G546" s="3"/>
      <c r="H546" s="3"/>
      <c r="I546" s="3"/>
      <c r="J546" s="3"/>
      <c r="K546" s="3"/>
      <c r="L546" s="3"/>
    </row>
    <row r="547" spans="7:12">
      <c r="G547" s="3"/>
      <c r="H547" s="3"/>
      <c r="I547" s="3"/>
      <c r="J547" s="3"/>
      <c r="K547" s="3"/>
      <c r="L547" s="3"/>
    </row>
    <row r="548" spans="7:12">
      <c r="G548" s="3"/>
      <c r="H548" s="3"/>
      <c r="I548" s="3"/>
      <c r="J548" s="3"/>
      <c r="K548" s="3"/>
      <c r="L548" s="3"/>
    </row>
    <row r="549" spans="7:12">
      <c r="G549" s="3"/>
      <c r="H549" s="3"/>
      <c r="I549" s="3"/>
      <c r="J549" s="3"/>
      <c r="K549" s="3"/>
      <c r="L549" s="3"/>
    </row>
    <row r="550" spans="7:12">
      <c r="G550" s="3"/>
      <c r="H550" s="3"/>
      <c r="I550" s="3"/>
      <c r="J550" s="3"/>
      <c r="K550" s="3"/>
      <c r="L550" s="3"/>
    </row>
    <row r="551" spans="7:12">
      <c r="G551" s="3"/>
      <c r="H551" s="3"/>
      <c r="I551" s="3"/>
      <c r="J551" s="3"/>
      <c r="K551" s="3"/>
      <c r="L551" s="3"/>
    </row>
    <row r="552" spans="7:12">
      <c r="G552" s="3"/>
      <c r="H552" s="3"/>
      <c r="I552" s="3"/>
      <c r="J552" s="3"/>
      <c r="K552" s="3"/>
      <c r="L552" s="3"/>
    </row>
    <row r="553" spans="7:12">
      <c r="G553" s="3"/>
      <c r="H553" s="3"/>
      <c r="I553" s="3"/>
      <c r="J553" s="3"/>
      <c r="K553" s="3"/>
      <c r="L553" s="3"/>
    </row>
    <row r="554" spans="7:12">
      <c r="G554" s="3"/>
      <c r="H554" s="3"/>
      <c r="I554" s="3"/>
      <c r="J554" s="3"/>
      <c r="K554" s="3"/>
      <c r="L554" s="3"/>
    </row>
    <row r="555" spans="7:12">
      <c r="G555" s="3"/>
      <c r="H555" s="3"/>
      <c r="I555" s="3"/>
      <c r="J555" s="3"/>
      <c r="K555" s="3"/>
      <c r="L555" s="3"/>
    </row>
    <row r="556" spans="7:12">
      <c r="G556" s="3"/>
      <c r="H556" s="3"/>
      <c r="I556" s="3"/>
      <c r="J556" s="3"/>
      <c r="K556" s="3"/>
      <c r="L556" s="3"/>
    </row>
    <row r="557" spans="7:12">
      <c r="G557" s="3"/>
      <c r="H557" s="3"/>
      <c r="I557" s="3"/>
      <c r="J557" s="3"/>
      <c r="K557" s="3"/>
      <c r="L557" s="3"/>
    </row>
    <row r="558" spans="7:12">
      <c r="G558" s="3"/>
      <c r="H558" s="3"/>
      <c r="I558" s="3"/>
      <c r="J558" s="3"/>
      <c r="K558" s="3"/>
      <c r="L558" s="3"/>
    </row>
    <row r="559" spans="7:12">
      <c r="G559" s="3"/>
      <c r="H559" s="3"/>
      <c r="I559" s="3"/>
      <c r="J559" s="3"/>
      <c r="K559" s="3"/>
      <c r="L559" s="3"/>
    </row>
    <row r="560" spans="7:12">
      <c r="G560" s="3"/>
      <c r="H560" s="3"/>
      <c r="I560" s="3"/>
      <c r="J560" s="3"/>
      <c r="K560" s="3"/>
      <c r="L560" s="3"/>
    </row>
    <row r="561" spans="7:12">
      <c r="G561" s="3"/>
      <c r="H561" s="3"/>
      <c r="I561" s="3"/>
      <c r="J561" s="3"/>
      <c r="K561" s="3"/>
      <c r="L561" s="3"/>
    </row>
    <row r="562" spans="7:12">
      <c r="G562" s="3"/>
      <c r="H562" s="3"/>
      <c r="I562" s="3"/>
      <c r="J562" s="3"/>
      <c r="K562" s="3"/>
      <c r="L562" s="3"/>
    </row>
    <row r="563" spans="7:12">
      <c r="G563" s="3"/>
      <c r="H563" s="3"/>
      <c r="I563" s="3"/>
      <c r="J563" s="3"/>
      <c r="K563" s="3"/>
      <c r="L563" s="3"/>
    </row>
    <row r="564" spans="7:12">
      <c r="G564" s="3"/>
      <c r="H564" s="3"/>
      <c r="I564" s="3"/>
      <c r="J564" s="3"/>
      <c r="K564" s="3"/>
      <c r="L564" s="3"/>
    </row>
    <row r="565" spans="7:12">
      <c r="G565" s="3"/>
      <c r="H565" s="3"/>
      <c r="I565" s="3"/>
      <c r="J565" s="3"/>
      <c r="K565" s="3"/>
      <c r="L565" s="3"/>
    </row>
    <row r="566" spans="7:12">
      <c r="G566" s="3"/>
      <c r="H566" s="3"/>
      <c r="I566" s="3"/>
      <c r="J566" s="3"/>
      <c r="K566" s="3"/>
      <c r="L566" s="3"/>
    </row>
    <row r="567" spans="7:12">
      <c r="G567" s="3"/>
      <c r="H567" s="3"/>
      <c r="I567" s="3"/>
      <c r="J567" s="3"/>
      <c r="K567" s="3"/>
      <c r="L567" s="3"/>
    </row>
    <row r="568" spans="7:12">
      <c r="G568" s="3"/>
      <c r="H568" s="3"/>
      <c r="I568" s="3"/>
      <c r="J568" s="3"/>
      <c r="K568" s="3"/>
      <c r="L568" s="3"/>
    </row>
    <row r="569" spans="7:12">
      <c r="G569" s="3"/>
      <c r="H569" s="3"/>
      <c r="I569" s="3"/>
      <c r="J569" s="3"/>
      <c r="K569" s="3"/>
      <c r="L569" s="3"/>
    </row>
    <row r="570" spans="7:12">
      <c r="G570" s="3"/>
      <c r="H570" s="3"/>
      <c r="I570" s="3"/>
      <c r="J570" s="3"/>
      <c r="K570" s="3"/>
      <c r="L570" s="3"/>
    </row>
    <row r="571" spans="7:12">
      <c r="G571" s="3"/>
      <c r="H571" s="3"/>
      <c r="I571" s="3"/>
      <c r="J571" s="3"/>
      <c r="K571" s="3"/>
      <c r="L571" s="3"/>
    </row>
    <row r="572" spans="7:12">
      <c r="G572" s="3"/>
      <c r="H572" s="3"/>
      <c r="I572" s="3"/>
      <c r="J572" s="3"/>
      <c r="K572" s="3"/>
      <c r="L572" s="3"/>
    </row>
    <row r="573" spans="7:12">
      <c r="G573" s="3"/>
      <c r="H573" s="3"/>
      <c r="I573" s="3"/>
      <c r="J573" s="3"/>
      <c r="K573" s="3"/>
      <c r="L573" s="3"/>
    </row>
    <row r="574" spans="7:12">
      <c r="G574" s="3"/>
      <c r="H574" s="3"/>
      <c r="I574" s="3"/>
      <c r="J574" s="3"/>
      <c r="K574" s="3"/>
      <c r="L574" s="3"/>
    </row>
    <row r="575" spans="7:12">
      <c r="G575" s="3"/>
      <c r="H575" s="3"/>
      <c r="I575" s="3"/>
      <c r="J575" s="3"/>
      <c r="K575" s="3"/>
      <c r="L575" s="3"/>
    </row>
    <row r="576" spans="7:12">
      <c r="G576" s="3"/>
      <c r="H576" s="3"/>
      <c r="I576" s="3"/>
      <c r="J576" s="3"/>
      <c r="K576" s="3"/>
      <c r="L576" s="3"/>
    </row>
    <row r="577" spans="7:12">
      <c r="G577" s="3"/>
      <c r="H577" s="3"/>
      <c r="I577" s="3"/>
      <c r="J577" s="3"/>
      <c r="K577" s="3"/>
      <c r="L577" s="3"/>
    </row>
    <row r="578" spans="7:12">
      <c r="G578" s="3"/>
      <c r="H578" s="3"/>
      <c r="I578" s="3"/>
      <c r="J578" s="3"/>
      <c r="K578" s="3"/>
      <c r="L578" s="3"/>
    </row>
    <row r="579" spans="7:12">
      <c r="G579" s="3"/>
      <c r="H579" s="3"/>
      <c r="I579" s="3"/>
      <c r="J579" s="3"/>
      <c r="K579" s="3"/>
      <c r="L579" s="3"/>
    </row>
    <row r="580" spans="7:12">
      <c r="G580" s="3"/>
      <c r="H580" s="3"/>
      <c r="I580" s="3"/>
      <c r="J580" s="3"/>
      <c r="K580" s="3"/>
      <c r="L580" s="3"/>
    </row>
    <row r="581" spans="7:12">
      <c r="G581" s="3"/>
      <c r="H581" s="3"/>
      <c r="I581" s="3"/>
      <c r="J581" s="3"/>
      <c r="K581" s="3"/>
      <c r="L581" s="3"/>
    </row>
    <row r="582" spans="7:12">
      <c r="G582" s="3"/>
      <c r="H582" s="3"/>
      <c r="I582" s="3"/>
      <c r="J582" s="3"/>
      <c r="K582" s="3"/>
      <c r="L582" s="3"/>
    </row>
    <row r="583" spans="7:12">
      <c r="G583" s="3"/>
      <c r="H583" s="3"/>
      <c r="I583" s="3"/>
      <c r="J583" s="3"/>
      <c r="K583" s="3"/>
      <c r="L583" s="3"/>
    </row>
    <row r="584" spans="7:12">
      <c r="G584" s="3"/>
      <c r="H584" s="3"/>
      <c r="I584" s="3"/>
      <c r="J584" s="3"/>
      <c r="K584" s="3"/>
      <c r="L584" s="3"/>
    </row>
    <row r="585" spans="7:12">
      <c r="G585" s="3"/>
      <c r="H585" s="3"/>
      <c r="I585" s="3"/>
      <c r="J585" s="3"/>
      <c r="K585" s="3"/>
      <c r="L585" s="3"/>
    </row>
    <row r="586" spans="7:12">
      <c r="G586" s="3"/>
      <c r="H586" s="3"/>
      <c r="I586" s="3"/>
      <c r="J586" s="3"/>
      <c r="K586" s="3"/>
      <c r="L586" s="3"/>
    </row>
    <row r="587" spans="7:12">
      <c r="G587" s="3"/>
      <c r="H587" s="3"/>
      <c r="I587" s="3"/>
      <c r="J587" s="3"/>
      <c r="K587" s="3"/>
      <c r="L587" s="3"/>
    </row>
    <row r="588" spans="7:12">
      <c r="G588" s="3"/>
      <c r="H588" s="3"/>
      <c r="I588" s="3"/>
      <c r="J588" s="3"/>
      <c r="K588" s="3"/>
      <c r="L588" s="3"/>
    </row>
    <row r="589" spans="7:12">
      <c r="G589" s="3"/>
      <c r="H589" s="3"/>
      <c r="I589" s="3"/>
      <c r="J589" s="3"/>
      <c r="K589" s="3"/>
      <c r="L589" s="3"/>
    </row>
    <row r="590" spans="7:12">
      <c r="G590" s="3"/>
      <c r="H590" s="3"/>
      <c r="I590" s="3"/>
      <c r="J590" s="3"/>
      <c r="K590" s="3"/>
      <c r="L590" s="3"/>
    </row>
    <row r="591" spans="7:12">
      <c r="G591" s="3"/>
      <c r="H591" s="3"/>
      <c r="I591" s="3"/>
      <c r="J591" s="3"/>
      <c r="K591" s="3"/>
      <c r="L591" s="3"/>
    </row>
    <row r="592" spans="7:12">
      <c r="G592" s="3"/>
      <c r="H592" s="3"/>
      <c r="I592" s="3"/>
      <c r="J592" s="3"/>
      <c r="K592" s="3"/>
      <c r="L592" s="3"/>
    </row>
    <row r="593" spans="7:12">
      <c r="G593" s="3"/>
      <c r="H593" s="3"/>
      <c r="I593" s="3"/>
      <c r="J593" s="3"/>
      <c r="K593" s="3"/>
      <c r="L593" s="3"/>
    </row>
    <row r="594" spans="7:12">
      <c r="G594" s="3"/>
      <c r="H594" s="3"/>
      <c r="I594" s="3"/>
      <c r="J594" s="3"/>
      <c r="K594" s="3"/>
      <c r="L594" s="3"/>
    </row>
    <row r="595" spans="7:12">
      <c r="G595" s="3"/>
      <c r="H595" s="3"/>
      <c r="I595" s="3"/>
      <c r="J595" s="3"/>
      <c r="K595" s="3"/>
      <c r="L595" s="3"/>
    </row>
    <row r="596" spans="7:12">
      <c r="G596" s="3"/>
      <c r="H596" s="3"/>
      <c r="I596" s="3"/>
      <c r="J596" s="3"/>
      <c r="K596" s="3"/>
      <c r="L596" s="3"/>
    </row>
    <row r="597" spans="7:12">
      <c r="G597" s="3"/>
      <c r="H597" s="3"/>
      <c r="I597" s="3"/>
      <c r="J597" s="3"/>
      <c r="K597" s="3"/>
      <c r="L597" s="3"/>
    </row>
    <row r="598" spans="7:12">
      <c r="G598" s="3"/>
      <c r="H598" s="3"/>
      <c r="I598" s="3"/>
      <c r="J598" s="3"/>
      <c r="K598" s="3"/>
      <c r="L598" s="3"/>
    </row>
    <row r="599" spans="7:12">
      <c r="G599" s="3"/>
      <c r="H599" s="3"/>
      <c r="I599" s="3"/>
      <c r="J599" s="3"/>
      <c r="K599" s="3"/>
      <c r="L599" s="3"/>
    </row>
    <row r="600" spans="7:12">
      <c r="G600" s="3"/>
      <c r="H600" s="3"/>
      <c r="I600" s="3"/>
      <c r="J600" s="3"/>
      <c r="K600" s="3"/>
      <c r="L600" s="3"/>
    </row>
    <row r="601" spans="7:12">
      <c r="G601" s="3"/>
      <c r="H601" s="3"/>
      <c r="I601" s="3"/>
      <c r="J601" s="3"/>
      <c r="K601" s="3"/>
      <c r="L601" s="3"/>
    </row>
    <row r="602" spans="7:12">
      <c r="G602" s="3"/>
      <c r="H602" s="3"/>
      <c r="I602" s="3"/>
      <c r="J602" s="3"/>
      <c r="K602" s="3"/>
      <c r="L602" s="3"/>
    </row>
    <row r="603" spans="7:12">
      <c r="G603" s="3"/>
      <c r="H603" s="3"/>
      <c r="I603" s="3"/>
      <c r="J603" s="3"/>
      <c r="K603" s="3"/>
      <c r="L603" s="3"/>
    </row>
    <row r="604" spans="7:12">
      <c r="G604" s="3"/>
      <c r="H604" s="3"/>
      <c r="I604" s="3"/>
      <c r="J604" s="3"/>
      <c r="K604" s="3"/>
      <c r="L604" s="3"/>
    </row>
    <row r="605" spans="7:12">
      <c r="G605" s="3"/>
      <c r="H605" s="3"/>
      <c r="I605" s="3"/>
      <c r="J605" s="3"/>
      <c r="K605" s="3"/>
      <c r="L605" s="3"/>
    </row>
    <row r="606" spans="7:12">
      <c r="G606" s="3"/>
      <c r="H606" s="3"/>
      <c r="I606" s="3"/>
      <c r="J606" s="3"/>
      <c r="K606" s="3"/>
      <c r="L606" s="3"/>
    </row>
    <row r="607" spans="7:12">
      <c r="G607" s="3"/>
      <c r="H607" s="3"/>
      <c r="I607" s="3"/>
      <c r="J607" s="3"/>
      <c r="K607" s="3"/>
      <c r="L607" s="3"/>
    </row>
    <row r="608" spans="7:12">
      <c r="G608" s="3"/>
      <c r="H608" s="3"/>
      <c r="I608" s="3"/>
      <c r="J608" s="3"/>
      <c r="K608" s="3"/>
      <c r="L608" s="3"/>
    </row>
    <row r="609" spans="7:12">
      <c r="G609" s="3"/>
      <c r="H609" s="3"/>
      <c r="I609" s="3"/>
      <c r="J609" s="3"/>
      <c r="K609" s="3"/>
      <c r="L609" s="3"/>
    </row>
    <row r="610" spans="7:12">
      <c r="G610" s="3"/>
      <c r="H610" s="3"/>
      <c r="I610" s="3"/>
      <c r="J610" s="3"/>
      <c r="K610" s="3"/>
      <c r="L610" s="3"/>
    </row>
    <row r="611" spans="7:12">
      <c r="G611" s="3"/>
      <c r="H611" s="3"/>
      <c r="I611" s="3"/>
      <c r="J611" s="3"/>
      <c r="K611" s="3"/>
      <c r="L611" s="3"/>
    </row>
    <row r="612" spans="7:12">
      <c r="G612" s="3"/>
      <c r="H612" s="3"/>
      <c r="I612" s="3"/>
      <c r="J612" s="3"/>
      <c r="K612" s="3"/>
      <c r="L612" s="3"/>
    </row>
    <row r="613" spans="7:12">
      <c r="G613" s="3"/>
      <c r="H613" s="3"/>
      <c r="I613" s="3"/>
      <c r="J613" s="3"/>
      <c r="K613" s="3"/>
      <c r="L613" s="3"/>
    </row>
    <row r="614" spans="7:12">
      <c r="G614" s="3"/>
      <c r="H614" s="3"/>
      <c r="I614" s="3"/>
      <c r="J614" s="3"/>
      <c r="K614" s="3"/>
      <c r="L614" s="3"/>
    </row>
    <row r="615" spans="7:12">
      <c r="G615" s="3"/>
      <c r="H615" s="3"/>
      <c r="I615" s="3"/>
      <c r="J615" s="3"/>
      <c r="K615" s="3"/>
      <c r="L615" s="3"/>
    </row>
    <row r="616" spans="7:12">
      <c r="G616" s="3"/>
      <c r="H616" s="3"/>
      <c r="I616" s="3"/>
      <c r="J616" s="3"/>
      <c r="K616" s="3"/>
      <c r="L616" s="3"/>
    </row>
    <row r="617" spans="7:12">
      <c r="G617" s="3"/>
      <c r="H617" s="3"/>
      <c r="I617" s="3"/>
      <c r="J617" s="3"/>
      <c r="K617" s="3"/>
      <c r="L617" s="3"/>
    </row>
    <row r="618" spans="7:12">
      <c r="G618" s="3"/>
      <c r="H618" s="3"/>
      <c r="I618" s="3"/>
      <c r="J618" s="3"/>
      <c r="K618" s="3"/>
      <c r="L618" s="3"/>
    </row>
    <row r="619" spans="7:12">
      <c r="G619" s="3"/>
      <c r="H619" s="3"/>
      <c r="I619" s="3"/>
      <c r="J619" s="3"/>
      <c r="K619" s="3"/>
      <c r="L619" s="3"/>
    </row>
    <row r="620" spans="7:12">
      <c r="G620" s="3"/>
      <c r="H620" s="3"/>
      <c r="I620" s="3"/>
      <c r="J620" s="3"/>
      <c r="K620" s="3"/>
      <c r="L620" s="3"/>
    </row>
    <row r="621" spans="7:12">
      <c r="G621" s="3"/>
      <c r="H621" s="3"/>
      <c r="I621" s="3"/>
      <c r="J621" s="3"/>
      <c r="K621" s="3"/>
      <c r="L621" s="3"/>
    </row>
    <row r="622" spans="7:12">
      <c r="G622" s="3"/>
      <c r="H622" s="3"/>
      <c r="I622" s="3"/>
      <c r="J622" s="3"/>
      <c r="K622" s="3"/>
      <c r="L622" s="3"/>
    </row>
    <row r="623" spans="7:12">
      <c r="G623" s="3"/>
      <c r="H623" s="3"/>
      <c r="I623" s="3"/>
      <c r="J623" s="3"/>
      <c r="K623" s="3"/>
      <c r="L623" s="3"/>
    </row>
    <row r="624" spans="7:12">
      <c r="G624" s="3"/>
      <c r="H624" s="3"/>
      <c r="I624" s="3"/>
      <c r="J624" s="3"/>
      <c r="K624" s="3"/>
      <c r="L624" s="3"/>
    </row>
    <row r="625" spans="7:12">
      <c r="G625" s="3"/>
      <c r="H625" s="3"/>
      <c r="I625" s="3"/>
      <c r="J625" s="3"/>
      <c r="K625" s="3"/>
      <c r="L625" s="3"/>
    </row>
    <row r="626" spans="7:12">
      <c r="G626" s="3"/>
      <c r="H626" s="3"/>
      <c r="I626" s="3"/>
      <c r="J626" s="3"/>
      <c r="K626" s="3"/>
      <c r="L626" s="3"/>
    </row>
    <row r="627" spans="7:12">
      <c r="G627" s="3"/>
      <c r="H627" s="3"/>
      <c r="I627" s="3"/>
      <c r="J627" s="3"/>
      <c r="K627" s="3"/>
      <c r="L627" s="3"/>
    </row>
    <row r="628" spans="7:12">
      <c r="G628" s="3"/>
      <c r="H628" s="3"/>
      <c r="I628" s="3"/>
      <c r="J628" s="3"/>
      <c r="K628" s="3"/>
      <c r="L628" s="3"/>
    </row>
    <row r="629" spans="7:12">
      <c r="G629" s="3"/>
      <c r="H629" s="3"/>
      <c r="I629" s="3"/>
      <c r="J629" s="3"/>
      <c r="K629" s="3"/>
      <c r="L629" s="3"/>
    </row>
    <row r="630" spans="7:12">
      <c r="G630" s="3"/>
      <c r="H630" s="3"/>
      <c r="I630" s="3"/>
      <c r="J630" s="3"/>
      <c r="K630" s="3"/>
      <c r="L630" s="3"/>
    </row>
    <row r="631" spans="7:12">
      <c r="G631" s="3"/>
      <c r="H631" s="3"/>
      <c r="I631" s="3"/>
      <c r="J631" s="3"/>
      <c r="K631" s="3"/>
      <c r="L631" s="3"/>
    </row>
    <row r="632" spans="7:12">
      <c r="G632" s="3"/>
      <c r="H632" s="3"/>
      <c r="I632" s="3"/>
      <c r="J632" s="3"/>
      <c r="K632" s="3"/>
      <c r="L632" s="3"/>
    </row>
    <row r="633" spans="7:12">
      <c r="G633" s="3"/>
      <c r="H633" s="3"/>
      <c r="I633" s="3"/>
      <c r="J633" s="3"/>
      <c r="K633" s="3"/>
      <c r="L633" s="3"/>
    </row>
    <row r="634" spans="7:12">
      <c r="G634" s="3"/>
      <c r="H634" s="3"/>
      <c r="I634" s="3"/>
      <c r="J634" s="3"/>
      <c r="K634" s="3"/>
      <c r="L634" s="3"/>
    </row>
    <row r="635" spans="7:12">
      <c r="G635" s="3"/>
      <c r="H635" s="3"/>
      <c r="I635" s="3"/>
      <c r="J635" s="3"/>
      <c r="K635" s="3"/>
      <c r="L635" s="3"/>
    </row>
    <row r="636" spans="7:12">
      <c r="G636" s="3"/>
      <c r="H636" s="3"/>
      <c r="I636" s="3"/>
      <c r="J636" s="3"/>
      <c r="K636" s="3"/>
      <c r="L636" s="3"/>
    </row>
    <row r="637" spans="7:12">
      <c r="G637" s="3"/>
      <c r="H637" s="3"/>
      <c r="I637" s="3"/>
      <c r="J637" s="3"/>
      <c r="K637" s="3"/>
      <c r="L637" s="3"/>
    </row>
    <row r="638" spans="7:12">
      <c r="G638" s="3"/>
      <c r="H638" s="3"/>
      <c r="I638" s="3"/>
      <c r="J638" s="3"/>
      <c r="K638" s="3"/>
      <c r="L638" s="3"/>
    </row>
    <row r="639" spans="7:12">
      <c r="G639" s="3"/>
      <c r="H639" s="3"/>
      <c r="I639" s="3"/>
      <c r="J639" s="3"/>
      <c r="K639" s="3"/>
      <c r="L639" s="3"/>
    </row>
    <row r="640" spans="7:12">
      <c r="G640" s="3"/>
      <c r="H640" s="3"/>
      <c r="I640" s="3"/>
      <c r="J640" s="3"/>
      <c r="K640" s="3"/>
      <c r="L640" s="3"/>
    </row>
    <row r="641" spans="7:12">
      <c r="G641" s="3"/>
      <c r="H641" s="3"/>
      <c r="I641" s="3"/>
      <c r="J641" s="3"/>
      <c r="K641" s="3"/>
      <c r="L641" s="3"/>
    </row>
    <row r="642" spans="7:12">
      <c r="G642" s="3"/>
      <c r="H642" s="3"/>
      <c r="I642" s="3"/>
      <c r="J642" s="3"/>
      <c r="K642" s="3"/>
      <c r="L642" s="3"/>
    </row>
    <row r="643" spans="7:12">
      <c r="G643" s="3"/>
      <c r="H643" s="3"/>
      <c r="I643" s="3"/>
      <c r="J643" s="3"/>
      <c r="K643" s="3"/>
      <c r="L643" s="3"/>
    </row>
    <row r="644" spans="7:12">
      <c r="G644" s="3"/>
      <c r="H644" s="3"/>
      <c r="I644" s="3"/>
      <c r="J644" s="3"/>
      <c r="K644" s="3"/>
      <c r="L644" s="3"/>
    </row>
    <row r="645" spans="7:12">
      <c r="G645" s="3"/>
      <c r="H645" s="3"/>
      <c r="I645" s="3"/>
      <c r="J645" s="3"/>
      <c r="K645" s="3"/>
      <c r="L645" s="3"/>
    </row>
    <row r="646" spans="7:12">
      <c r="G646" s="3"/>
      <c r="H646" s="3"/>
      <c r="I646" s="3"/>
      <c r="J646" s="3"/>
      <c r="K646" s="3"/>
      <c r="L646" s="3"/>
    </row>
    <row r="647" spans="7:12">
      <c r="G647" s="3"/>
      <c r="H647" s="3"/>
      <c r="I647" s="3"/>
      <c r="J647" s="3"/>
      <c r="K647" s="3"/>
      <c r="L647" s="3"/>
    </row>
    <row r="648" spans="7:12">
      <c r="G648" s="3"/>
      <c r="H648" s="3"/>
      <c r="I648" s="3"/>
      <c r="J648" s="3"/>
      <c r="K648" s="3"/>
      <c r="L648" s="3"/>
    </row>
    <row r="649" spans="7:12">
      <c r="G649" s="3"/>
      <c r="H649" s="3"/>
      <c r="I649" s="3"/>
      <c r="J649" s="3"/>
      <c r="K649" s="3"/>
      <c r="L649" s="3"/>
    </row>
    <row r="650" spans="7:12">
      <c r="G650" s="3"/>
      <c r="H650" s="3"/>
      <c r="I650" s="3"/>
      <c r="J650" s="3"/>
      <c r="K650" s="3"/>
      <c r="L650" s="3"/>
    </row>
    <row r="651" spans="7:12">
      <c r="G651" s="3"/>
      <c r="H651" s="3"/>
      <c r="I651" s="3"/>
      <c r="J651" s="3"/>
      <c r="K651" s="3"/>
      <c r="L651" s="3"/>
    </row>
    <row r="652" spans="7:12">
      <c r="G652" s="3"/>
      <c r="H652" s="3"/>
      <c r="I652" s="3"/>
      <c r="J652" s="3"/>
      <c r="K652" s="3"/>
      <c r="L652" s="3"/>
    </row>
    <row r="653" spans="7:12">
      <c r="G653" s="3"/>
      <c r="H653" s="3"/>
      <c r="I653" s="3"/>
      <c r="J653" s="3"/>
      <c r="K653" s="3"/>
      <c r="L653" s="3"/>
    </row>
    <row r="654" spans="7:12">
      <c r="G654" s="3"/>
      <c r="H654" s="3"/>
      <c r="I654" s="3"/>
      <c r="J654" s="3"/>
      <c r="K654" s="3"/>
      <c r="L654" s="3"/>
    </row>
    <row r="655" spans="7:12">
      <c r="G655" s="3"/>
      <c r="H655" s="3"/>
      <c r="I655" s="3"/>
      <c r="J655" s="3"/>
      <c r="K655" s="3"/>
      <c r="L655" s="3"/>
    </row>
    <row r="656" spans="7:12">
      <c r="G656" s="3"/>
      <c r="H656" s="3"/>
      <c r="I656" s="3"/>
      <c r="J656" s="3"/>
      <c r="K656" s="3"/>
      <c r="L656" s="3"/>
    </row>
    <row r="657" spans="7:12">
      <c r="G657" s="3"/>
      <c r="H657" s="3"/>
      <c r="I657" s="3"/>
      <c r="J657" s="3"/>
      <c r="K657" s="3"/>
      <c r="L657" s="3"/>
    </row>
    <row r="658" spans="7:12">
      <c r="G658" s="3"/>
      <c r="H658" s="3"/>
      <c r="I658" s="3"/>
      <c r="J658" s="3"/>
      <c r="K658" s="3"/>
      <c r="L658" s="3"/>
    </row>
    <row r="659" spans="7:12">
      <c r="G659" s="3"/>
      <c r="H659" s="3"/>
      <c r="I659" s="3"/>
      <c r="J659" s="3"/>
      <c r="K659" s="3"/>
      <c r="L659" s="3"/>
    </row>
    <row r="660" spans="7:12">
      <c r="G660" s="3"/>
      <c r="H660" s="3"/>
      <c r="I660" s="3"/>
      <c r="J660" s="3"/>
      <c r="K660" s="3"/>
      <c r="L660" s="3"/>
    </row>
    <row r="661" spans="7:12">
      <c r="G661" s="3"/>
      <c r="H661" s="3"/>
      <c r="I661" s="3"/>
      <c r="J661" s="3"/>
      <c r="K661" s="3"/>
      <c r="L661" s="3"/>
    </row>
    <row r="662" spans="7:12">
      <c r="G662" s="3"/>
      <c r="H662" s="3"/>
      <c r="I662" s="3"/>
      <c r="J662" s="3"/>
      <c r="K662" s="3"/>
      <c r="L662" s="3"/>
    </row>
    <row r="663" spans="7:12">
      <c r="G663" s="3"/>
      <c r="H663" s="3"/>
      <c r="I663" s="3"/>
      <c r="J663" s="3"/>
      <c r="K663" s="3"/>
      <c r="L663" s="3"/>
    </row>
    <row r="664" spans="7:12">
      <c r="G664" s="3"/>
      <c r="H664" s="3"/>
      <c r="I664" s="3"/>
      <c r="J664" s="3"/>
      <c r="K664" s="3"/>
      <c r="L664" s="3"/>
    </row>
    <row r="665" spans="7:12">
      <c r="G665" s="3"/>
      <c r="H665" s="3"/>
      <c r="I665" s="3"/>
      <c r="J665" s="3"/>
      <c r="K665" s="3"/>
      <c r="L665" s="3"/>
    </row>
    <row r="666" spans="7:12">
      <c r="G666" s="3"/>
      <c r="H666" s="3"/>
      <c r="I666" s="3"/>
      <c r="J666" s="3"/>
      <c r="K666" s="3"/>
      <c r="L666" s="3"/>
    </row>
    <row r="667" spans="7:12">
      <c r="G667" s="3"/>
      <c r="H667" s="3"/>
      <c r="I667" s="3"/>
      <c r="J667" s="3"/>
      <c r="K667" s="3"/>
      <c r="L667" s="3"/>
    </row>
    <row r="668" spans="7:12">
      <c r="G668" s="3"/>
      <c r="H668" s="3"/>
      <c r="I668" s="3"/>
      <c r="J668" s="3"/>
      <c r="K668" s="3"/>
      <c r="L668" s="3"/>
    </row>
    <row r="669" spans="7:12">
      <c r="G669" s="3"/>
      <c r="H669" s="3"/>
      <c r="I669" s="3"/>
      <c r="J669" s="3"/>
      <c r="K669" s="3"/>
      <c r="L669" s="3"/>
    </row>
    <row r="670" spans="7:12">
      <c r="G670" s="3"/>
      <c r="H670" s="3"/>
      <c r="I670" s="3"/>
      <c r="J670" s="3"/>
      <c r="K670" s="3"/>
      <c r="L670" s="3"/>
    </row>
    <row r="671" spans="7:12">
      <c r="G671" s="3"/>
      <c r="H671" s="3"/>
      <c r="I671" s="3"/>
      <c r="J671" s="3"/>
      <c r="K671" s="3"/>
      <c r="L671" s="3"/>
    </row>
    <row r="672" spans="7:12">
      <c r="G672" s="3"/>
      <c r="H672" s="3"/>
      <c r="I672" s="3"/>
      <c r="J672" s="3"/>
      <c r="K672" s="3"/>
      <c r="L672" s="3"/>
    </row>
    <row r="673" spans="7:12">
      <c r="G673" s="3"/>
      <c r="H673" s="3"/>
      <c r="I673" s="3"/>
      <c r="J673" s="3"/>
      <c r="K673" s="3"/>
      <c r="L673" s="3"/>
    </row>
    <row r="674" spans="7:12">
      <c r="G674" s="3"/>
      <c r="H674" s="3"/>
      <c r="I674" s="3"/>
      <c r="J674" s="3"/>
      <c r="K674" s="3"/>
      <c r="L674" s="3"/>
    </row>
    <row r="675" spans="7:12">
      <c r="G675" s="3"/>
      <c r="H675" s="3"/>
      <c r="I675" s="3"/>
      <c r="J675" s="3"/>
      <c r="K675" s="3"/>
      <c r="L675" s="3"/>
    </row>
    <row r="676" spans="7:12">
      <c r="G676" s="3"/>
      <c r="H676" s="3"/>
      <c r="I676" s="3"/>
      <c r="J676" s="3"/>
      <c r="K676" s="3"/>
      <c r="L676" s="3"/>
    </row>
    <row r="677" spans="7:12">
      <c r="G677" s="3"/>
      <c r="H677" s="3"/>
      <c r="I677" s="3"/>
      <c r="J677" s="3"/>
      <c r="K677" s="3"/>
      <c r="L677" s="3"/>
    </row>
    <row r="678" spans="7:12">
      <c r="G678" s="3"/>
      <c r="H678" s="3"/>
      <c r="I678" s="3"/>
      <c r="J678" s="3"/>
      <c r="K678" s="3"/>
      <c r="L678" s="3"/>
    </row>
    <row r="679" spans="7:12">
      <c r="G679" s="3"/>
      <c r="H679" s="3"/>
      <c r="I679" s="3"/>
      <c r="J679" s="3"/>
      <c r="K679" s="3"/>
      <c r="L679" s="3"/>
    </row>
    <row r="680" spans="7:12">
      <c r="G680" s="3"/>
      <c r="H680" s="3"/>
      <c r="I680" s="3"/>
      <c r="J680" s="3"/>
      <c r="K680" s="3"/>
      <c r="L680" s="3"/>
    </row>
    <row r="681" spans="7:12">
      <c r="G681" s="3"/>
      <c r="H681" s="3"/>
      <c r="I681" s="3"/>
      <c r="J681" s="3"/>
      <c r="K681" s="3"/>
      <c r="L681" s="3"/>
    </row>
    <row r="682" spans="7:12">
      <c r="G682" s="3"/>
      <c r="H682" s="3"/>
      <c r="I682" s="3"/>
      <c r="J682" s="3"/>
      <c r="K682" s="3"/>
      <c r="L682" s="3"/>
    </row>
    <row r="683" spans="7:12">
      <c r="G683" s="3"/>
      <c r="H683" s="3"/>
      <c r="I683" s="3"/>
      <c r="J683" s="3"/>
      <c r="K683" s="3"/>
      <c r="L683" s="3"/>
    </row>
    <row r="684" spans="7:12">
      <c r="G684" s="3"/>
      <c r="H684" s="3"/>
      <c r="I684" s="3"/>
      <c r="J684" s="3"/>
      <c r="K684" s="3"/>
      <c r="L684" s="3"/>
    </row>
    <row r="685" spans="7:12">
      <c r="G685" s="3"/>
      <c r="H685" s="3"/>
      <c r="I685" s="3"/>
      <c r="J685" s="3"/>
      <c r="K685" s="3"/>
      <c r="L685" s="3"/>
    </row>
    <row r="686" spans="7:12">
      <c r="G686" s="3"/>
      <c r="H686" s="3"/>
      <c r="I686" s="3"/>
      <c r="J686" s="3"/>
      <c r="K686" s="3"/>
      <c r="L686" s="3"/>
    </row>
    <row r="687" spans="7:12">
      <c r="G687" s="3"/>
      <c r="H687" s="3"/>
      <c r="I687" s="3"/>
      <c r="J687" s="3"/>
      <c r="K687" s="3"/>
      <c r="L687" s="3"/>
    </row>
    <row r="688" spans="7:12">
      <c r="G688" s="3"/>
      <c r="H688" s="3"/>
      <c r="I688" s="3"/>
      <c r="J688" s="3"/>
      <c r="K688" s="3"/>
      <c r="L688" s="3"/>
    </row>
    <row r="689" spans="7:12">
      <c r="G689" s="3"/>
      <c r="H689" s="3"/>
      <c r="I689" s="3"/>
      <c r="J689" s="3"/>
      <c r="K689" s="3"/>
      <c r="L689" s="3"/>
    </row>
    <row r="690" spans="7:12">
      <c r="G690" s="3"/>
      <c r="H690" s="3"/>
      <c r="I690" s="3"/>
      <c r="J690" s="3"/>
      <c r="K690" s="3"/>
      <c r="L690" s="3"/>
    </row>
    <row r="691" spans="7:12">
      <c r="G691" s="3"/>
      <c r="H691" s="3"/>
      <c r="I691" s="3"/>
      <c r="J691" s="3"/>
      <c r="K691" s="3"/>
      <c r="L691" s="3"/>
    </row>
    <row r="692" spans="7:12">
      <c r="G692" s="3"/>
      <c r="H692" s="3"/>
      <c r="I692" s="3"/>
      <c r="J692" s="3"/>
      <c r="K692" s="3"/>
      <c r="L692" s="3"/>
    </row>
    <row r="693" spans="7:12">
      <c r="G693" s="3"/>
      <c r="H693" s="3"/>
      <c r="I693" s="3"/>
      <c r="J693" s="3"/>
      <c r="K693" s="3"/>
      <c r="L693" s="3"/>
    </row>
    <row r="694" spans="7:12">
      <c r="G694" s="3"/>
      <c r="H694" s="3"/>
      <c r="I694" s="3"/>
      <c r="J694" s="3"/>
      <c r="K694" s="3"/>
      <c r="L694" s="3"/>
    </row>
    <row r="695" spans="7:12">
      <c r="G695" s="3"/>
      <c r="H695" s="3"/>
      <c r="I695" s="3"/>
      <c r="J695" s="3"/>
      <c r="K695" s="3"/>
      <c r="L695" s="3"/>
    </row>
    <row r="696" spans="7:12">
      <c r="G696" s="3"/>
      <c r="H696" s="3"/>
      <c r="I696" s="3"/>
      <c r="J696" s="3"/>
      <c r="K696" s="3"/>
      <c r="L696" s="3"/>
    </row>
    <row r="697" spans="7:12">
      <c r="G697" s="3"/>
      <c r="H697" s="3"/>
      <c r="I697" s="3"/>
      <c r="J697" s="3"/>
      <c r="K697" s="3"/>
      <c r="L697" s="3"/>
    </row>
    <row r="698" spans="7:12">
      <c r="G698" s="3"/>
      <c r="H698" s="3"/>
      <c r="I698" s="3"/>
      <c r="J698" s="3"/>
      <c r="K698" s="3"/>
      <c r="L698" s="3"/>
    </row>
    <row r="699" spans="7:12">
      <c r="G699" s="3"/>
      <c r="H699" s="3"/>
      <c r="I699" s="3"/>
      <c r="J699" s="3"/>
      <c r="K699" s="3"/>
      <c r="L699" s="3"/>
    </row>
    <row r="700" spans="7:12">
      <c r="G700" s="3"/>
      <c r="H700" s="3"/>
      <c r="I700" s="3"/>
      <c r="J700" s="3"/>
      <c r="K700" s="3"/>
      <c r="L700" s="3"/>
    </row>
    <row r="701" spans="7:12">
      <c r="G701" s="3"/>
      <c r="H701" s="3"/>
      <c r="I701" s="3"/>
      <c r="J701" s="3"/>
      <c r="K701" s="3"/>
      <c r="L701" s="3"/>
    </row>
    <row r="702" spans="7:12">
      <c r="G702" s="3"/>
      <c r="H702" s="3"/>
      <c r="I702" s="3"/>
      <c r="J702" s="3"/>
      <c r="K702" s="3"/>
      <c r="L702" s="3"/>
    </row>
    <row r="703" spans="7:12">
      <c r="G703" s="3"/>
      <c r="H703" s="3"/>
      <c r="I703" s="3"/>
      <c r="J703" s="3"/>
      <c r="K703" s="3"/>
      <c r="L703" s="3"/>
    </row>
    <row r="704" spans="7:12">
      <c r="G704" s="3"/>
      <c r="H704" s="3"/>
      <c r="I704" s="3"/>
      <c r="J704" s="3"/>
      <c r="K704" s="3"/>
      <c r="L704" s="3"/>
    </row>
    <row r="705" spans="7:12">
      <c r="G705" s="3"/>
      <c r="H705" s="3"/>
      <c r="I705" s="3"/>
      <c r="J705" s="3"/>
      <c r="K705" s="3"/>
      <c r="L705" s="3"/>
    </row>
    <row r="706" spans="7:12">
      <c r="G706" s="3"/>
      <c r="H706" s="3"/>
      <c r="I706" s="3"/>
      <c r="J706" s="3"/>
      <c r="K706" s="3"/>
      <c r="L706" s="3"/>
    </row>
    <row r="707" spans="7:12">
      <c r="G707" s="3"/>
      <c r="H707" s="3"/>
      <c r="I707" s="3"/>
      <c r="J707" s="3"/>
      <c r="K707" s="3"/>
      <c r="L707" s="3"/>
    </row>
    <row r="708" spans="7:12">
      <c r="G708" s="3"/>
      <c r="H708" s="3"/>
      <c r="I708" s="3"/>
      <c r="J708" s="3"/>
      <c r="K708" s="3"/>
      <c r="L708" s="3"/>
    </row>
    <row r="709" spans="7:12">
      <c r="G709" s="3"/>
      <c r="H709" s="3"/>
      <c r="I709" s="3"/>
      <c r="J709" s="3"/>
      <c r="K709" s="3"/>
      <c r="L709" s="3"/>
    </row>
    <row r="710" spans="7:12">
      <c r="G710" s="3"/>
      <c r="H710" s="3"/>
      <c r="I710" s="3"/>
      <c r="J710" s="3"/>
      <c r="K710" s="3"/>
      <c r="L710" s="3"/>
    </row>
    <row r="711" spans="7:12">
      <c r="G711" s="3"/>
      <c r="H711" s="3"/>
      <c r="I711" s="3"/>
      <c r="J711" s="3"/>
      <c r="K711" s="3"/>
      <c r="L711" s="3"/>
    </row>
    <row r="712" spans="7:12">
      <c r="G712" s="3"/>
      <c r="H712" s="3"/>
      <c r="I712" s="3"/>
      <c r="J712" s="3"/>
      <c r="K712" s="3"/>
      <c r="L712" s="3"/>
    </row>
    <row r="713" spans="7:12">
      <c r="G713" s="3"/>
      <c r="H713" s="3"/>
      <c r="I713" s="3"/>
      <c r="J713" s="3"/>
      <c r="K713" s="3"/>
      <c r="L713" s="3"/>
    </row>
    <row r="714" spans="7:12">
      <c r="G714" s="3"/>
      <c r="H714" s="3"/>
      <c r="I714" s="3"/>
      <c r="J714" s="3"/>
      <c r="K714" s="3"/>
      <c r="L714" s="3"/>
    </row>
    <row r="715" spans="7:12">
      <c r="G715" s="3"/>
      <c r="H715" s="3"/>
      <c r="I715" s="3"/>
      <c r="J715" s="3"/>
      <c r="K715" s="3"/>
      <c r="L715" s="3"/>
    </row>
    <row r="716" spans="7:12">
      <c r="G716" s="3"/>
      <c r="H716" s="3"/>
      <c r="I716" s="3"/>
      <c r="J716" s="3"/>
      <c r="K716" s="3"/>
      <c r="L716" s="3"/>
    </row>
    <row r="717" spans="7:12">
      <c r="G717" s="3"/>
      <c r="H717" s="3"/>
      <c r="I717" s="3"/>
      <c r="J717" s="3"/>
      <c r="K717" s="3"/>
      <c r="L717" s="3"/>
    </row>
    <row r="718" spans="7:12">
      <c r="G718" s="3"/>
      <c r="H718" s="3"/>
      <c r="I718" s="3"/>
      <c r="J718" s="3"/>
      <c r="K718" s="3"/>
      <c r="L718" s="3"/>
    </row>
    <row r="719" spans="7:12">
      <c r="G719" s="3"/>
      <c r="H719" s="3"/>
      <c r="I719" s="3"/>
      <c r="J719" s="3"/>
      <c r="K719" s="3"/>
      <c r="L719" s="3"/>
    </row>
    <row r="720" spans="7:12">
      <c r="G720" s="3"/>
      <c r="H720" s="3"/>
      <c r="I720" s="3"/>
      <c r="J720" s="3"/>
      <c r="K720" s="3"/>
      <c r="L720" s="3"/>
    </row>
    <row r="721" spans="7:12">
      <c r="G721" s="3"/>
      <c r="H721" s="3"/>
      <c r="I721" s="3"/>
      <c r="J721" s="3"/>
      <c r="K721" s="3"/>
      <c r="L721" s="3"/>
    </row>
    <row r="722" spans="7:12">
      <c r="G722" s="3"/>
      <c r="H722" s="3"/>
      <c r="I722" s="3"/>
      <c r="J722" s="3"/>
      <c r="K722" s="3"/>
      <c r="L722" s="3"/>
    </row>
    <row r="723" spans="7:12">
      <c r="G723" s="3"/>
      <c r="H723" s="3"/>
      <c r="I723" s="3"/>
      <c r="J723" s="3"/>
      <c r="K723" s="3"/>
      <c r="L723" s="3"/>
    </row>
    <row r="724" spans="7:12">
      <c r="G724" s="3"/>
      <c r="H724" s="3"/>
      <c r="I724" s="3"/>
      <c r="J724" s="3"/>
      <c r="K724" s="3"/>
      <c r="L724" s="3"/>
    </row>
    <row r="725" spans="7:12">
      <c r="G725" s="3"/>
      <c r="H725" s="3"/>
      <c r="I725" s="3"/>
      <c r="J725" s="3"/>
      <c r="K725" s="3"/>
      <c r="L725" s="3"/>
    </row>
    <row r="726" spans="7:12">
      <c r="G726" s="3"/>
      <c r="H726" s="3"/>
      <c r="I726" s="3"/>
      <c r="J726" s="3"/>
      <c r="K726" s="3"/>
      <c r="L726" s="3"/>
    </row>
    <row r="727" spans="7:12">
      <c r="G727" s="3"/>
      <c r="H727" s="3"/>
      <c r="I727" s="3"/>
      <c r="J727" s="3"/>
      <c r="K727" s="3"/>
      <c r="L727" s="3"/>
    </row>
    <row r="728" spans="7:12">
      <c r="G728" s="3"/>
      <c r="H728" s="3"/>
      <c r="I728" s="3"/>
      <c r="J728" s="3"/>
      <c r="K728" s="3"/>
      <c r="L728" s="3"/>
    </row>
    <row r="729" spans="7:12">
      <c r="G729" s="3"/>
      <c r="H729" s="3"/>
      <c r="I729" s="3"/>
      <c r="J729" s="3"/>
      <c r="K729" s="3"/>
      <c r="L729" s="3"/>
    </row>
    <row r="730" spans="7:12">
      <c r="G730" s="3"/>
      <c r="H730" s="3"/>
      <c r="I730" s="3"/>
      <c r="J730" s="3"/>
      <c r="K730" s="3"/>
      <c r="L730" s="3"/>
    </row>
    <row r="731" spans="7:12">
      <c r="G731" s="3"/>
      <c r="H731" s="3"/>
      <c r="I731" s="3"/>
      <c r="J731" s="3"/>
      <c r="K731" s="3"/>
      <c r="L731" s="3"/>
    </row>
    <row r="732" spans="7:12">
      <c r="G732" s="3"/>
      <c r="H732" s="3"/>
      <c r="I732" s="3"/>
      <c r="J732" s="3"/>
      <c r="K732" s="3"/>
      <c r="L732" s="3"/>
    </row>
    <row r="733" spans="7:12">
      <c r="G733" s="3"/>
      <c r="H733" s="3"/>
      <c r="I733" s="3"/>
      <c r="J733" s="3"/>
      <c r="K733" s="3"/>
      <c r="L733" s="3"/>
    </row>
    <row r="734" spans="7:12">
      <c r="G734" s="3"/>
      <c r="H734" s="3"/>
      <c r="I734" s="3"/>
      <c r="J734" s="3"/>
      <c r="K734" s="3"/>
      <c r="L734" s="3"/>
    </row>
    <row r="735" spans="7:12">
      <c r="G735" s="3"/>
      <c r="H735" s="3"/>
      <c r="I735" s="3"/>
      <c r="J735" s="3"/>
      <c r="K735" s="3"/>
      <c r="L735" s="3"/>
    </row>
    <row r="736" spans="7:12">
      <c r="G736" s="3"/>
      <c r="H736" s="3"/>
      <c r="I736" s="3"/>
      <c r="J736" s="3"/>
      <c r="K736" s="3"/>
      <c r="L736" s="3"/>
    </row>
    <row r="737" spans="7:12">
      <c r="G737" s="3"/>
      <c r="H737" s="3"/>
      <c r="I737" s="3"/>
      <c r="J737" s="3"/>
      <c r="K737" s="3"/>
      <c r="L737" s="3"/>
    </row>
    <row r="738" spans="7:12">
      <c r="G738" s="3"/>
      <c r="H738" s="3"/>
      <c r="I738" s="3"/>
      <c r="J738" s="3"/>
      <c r="K738" s="3"/>
      <c r="L738" s="3"/>
    </row>
    <row r="739" spans="7:12">
      <c r="G739" s="3"/>
      <c r="H739" s="3"/>
      <c r="I739" s="3"/>
      <c r="J739" s="3"/>
      <c r="K739" s="3"/>
      <c r="L739" s="3"/>
    </row>
    <row r="740" spans="7:12">
      <c r="G740" s="3"/>
      <c r="H740" s="3"/>
      <c r="I740" s="3"/>
      <c r="J740" s="3"/>
      <c r="K740" s="3"/>
      <c r="L740" s="3"/>
    </row>
    <row r="741" spans="7:12">
      <c r="G741" s="3"/>
      <c r="H741" s="3"/>
      <c r="I741" s="3"/>
      <c r="J741" s="3"/>
      <c r="K741" s="3"/>
      <c r="L741" s="3"/>
    </row>
    <row r="742" spans="7:12">
      <c r="G742" s="3"/>
      <c r="H742" s="3"/>
      <c r="I742" s="3"/>
      <c r="J742" s="3"/>
      <c r="K742" s="3"/>
      <c r="L742" s="3"/>
    </row>
    <row r="743" spans="7:12">
      <c r="G743" s="3"/>
      <c r="H743" s="3"/>
      <c r="I743" s="3"/>
      <c r="J743" s="3"/>
      <c r="K743" s="3"/>
      <c r="L743" s="3"/>
    </row>
    <row r="744" spans="7:12">
      <c r="G744" s="3"/>
      <c r="H744" s="3"/>
      <c r="I744" s="3"/>
      <c r="J744" s="3"/>
      <c r="K744" s="3"/>
      <c r="L744" s="3"/>
    </row>
    <row r="745" spans="7:12">
      <c r="G745" s="3"/>
      <c r="H745" s="3"/>
      <c r="I745" s="3"/>
      <c r="J745" s="3"/>
      <c r="K745" s="3"/>
      <c r="L745" s="3"/>
    </row>
    <row r="746" spans="7:12">
      <c r="G746" s="3"/>
      <c r="H746" s="3"/>
      <c r="I746" s="3"/>
      <c r="J746" s="3"/>
      <c r="K746" s="3"/>
      <c r="L746" s="3"/>
    </row>
    <row r="747" spans="7:12">
      <c r="G747" s="3"/>
      <c r="H747" s="3"/>
      <c r="I747" s="3"/>
      <c r="J747" s="3"/>
      <c r="K747" s="3"/>
      <c r="L747" s="3"/>
    </row>
    <row r="748" spans="7:12">
      <c r="G748" s="3"/>
      <c r="H748" s="3"/>
      <c r="I748" s="3"/>
      <c r="J748" s="3"/>
      <c r="K748" s="3"/>
      <c r="L748" s="3"/>
    </row>
    <row r="749" spans="7:12">
      <c r="G749" s="3"/>
      <c r="H749" s="3"/>
      <c r="I749" s="3"/>
      <c r="J749" s="3"/>
      <c r="K749" s="3"/>
      <c r="L749" s="3"/>
    </row>
    <row r="750" spans="7:12">
      <c r="G750" s="3"/>
      <c r="H750" s="3"/>
      <c r="I750" s="3"/>
      <c r="J750" s="3"/>
      <c r="K750" s="3"/>
      <c r="L750" s="3"/>
    </row>
    <row r="751" spans="7:12">
      <c r="G751" s="3"/>
      <c r="H751" s="3"/>
      <c r="I751" s="3"/>
      <c r="J751" s="3"/>
      <c r="K751" s="3"/>
      <c r="L751" s="3"/>
    </row>
    <row r="752" spans="7:12">
      <c r="G752" s="3"/>
      <c r="H752" s="3"/>
      <c r="I752" s="3"/>
      <c r="J752" s="3"/>
      <c r="K752" s="3"/>
      <c r="L752" s="3"/>
    </row>
    <row r="753" spans="7:12">
      <c r="G753" s="3"/>
      <c r="H753" s="3"/>
      <c r="I753" s="3"/>
      <c r="J753" s="3"/>
      <c r="K753" s="3"/>
      <c r="L753" s="3"/>
    </row>
    <row r="754" spans="7:12">
      <c r="G754" s="3"/>
      <c r="H754" s="3"/>
      <c r="I754" s="3"/>
      <c r="J754" s="3"/>
      <c r="K754" s="3"/>
      <c r="L754" s="3"/>
    </row>
    <row r="755" spans="7:12">
      <c r="G755" s="3"/>
      <c r="H755" s="3"/>
      <c r="I755" s="3"/>
      <c r="J755" s="3"/>
      <c r="K755" s="3"/>
      <c r="L755" s="3"/>
    </row>
    <row r="756" spans="7:12">
      <c r="G756" s="3"/>
      <c r="H756" s="3"/>
      <c r="I756" s="3"/>
      <c r="J756" s="3"/>
      <c r="K756" s="3"/>
      <c r="L756" s="3"/>
    </row>
    <row r="757" spans="7:12">
      <c r="G757" s="3"/>
      <c r="H757" s="3"/>
      <c r="I757" s="3"/>
      <c r="J757" s="3"/>
      <c r="K757" s="3"/>
      <c r="L757" s="3"/>
    </row>
    <row r="758" spans="7:12">
      <c r="G758" s="3"/>
      <c r="H758" s="3"/>
      <c r="I758" s="3"/>
      <c r="J758" s="3"/>
      <c r="K758" s="3"/>
      <c r="L758" s="3"/>
    </row>
    <row r="759" spans="7:12">
      <c r="G759" s="3"/>
      <c r="H759" s="3"/>
      <c r="I759" s="3"/>
      <c r="J759" s="3"/>
      <c r="K759" s="3"/>
      <c r="L759" s="3"/>
    </row>
    <row r="760" spans="7:12">
      <c r="G760" s="3"/>
      <c r="H760" s="3"/>
      <c r="I760" s="3"/>
      <c r="J760" s="3"/>
      <c r="K760" s="3"/>
      <c r="L760" s="3"/>
    </row>
    <row r="761" spans="7:12">
      <c r="G761" s="3"/>
      <c r="H761" s="3"/>
      <c r="I761" s="3"/>
      <c r="J761" s="3"/>
      <c r="K761" s="3"/>
      <c r="L761" s="3"/>
    </row>
    <row r="762" spans="7:12">
      <c r="G762" s="3"/>
      <c r="H762" s="3"/>
      <c r="I762" s="3"/>
      <c r="J762" s="3"/>
      <c r="K762" s="3"/>
      <c r="L762" s="3"/>
    </row>
    <row r="763" spans="7:12">
      <c r="G763" s="3"/>
      <c r="H763" s="3"/>
      <c r="I763" s="3"/>
      <c r="J763" s="3"/>
      <c r="K763" s="3"/>
      <c r="L763" s="3"/>
    </row>
    <row r="764" spans="7:12">
      <c r="G764" s="3"/>
      <c r="H764" s="3"/>
      <c r="I764" s="3"/>
      <c r="J764" s="3"/>
      <c r="K764" s="3"/>
      <c r="L764" s="3"/>
    </row>
    <row r="765" spans="7:12">
      <c r="G765" s="3"/>
      <c r="H765" s="3"/>
      <c r="I765" s="3"/>
      <c r="J765" s="3"/>
      <c r="K765" s="3"/>
      <c r="L765" s="3"/>
    </row>
    <row r="766" spans="7:12">
      <c r="G766" s="3"/>
      <c r="H766" s="3"/>
      <c r="I766" s="3"/>
      <c r="J766" s="3"/>
      <c r="K766" s="3"/>
      <c r="L766" s="3"/>
    </row>
    <row r="767" spans="7:12">
      <c r="G767" s="3"/>
      <c r="H767" s="3"/>
      <c r="I767" s="3"/>
      <c r="J767" s="3"/>
      <c r="K767" s="3"/>
      <c r="L767" s="3"/>
    </row>
    <row r="768" spans="7:12">
      <c r="G768" s="3"/>
      <c r="H768" s="3"/>
      <c r="I768" s="3"/>
      <c r="J768" s="3"/>
      <c r="K768" s="3"/>
      <c r="L768" s="3"/>
    </row>
    <row r="769" spans="7:12">
      <c r="G769" s="3"/>
      <c r="H769" s="3"/>
      <c r="I769" s="3"/>
      <c r="J769" s="3"/>
      <c r="K769" s="3"/>
      <c r="L769" s="3"/>
    </row>
    <row r="770" spans="7:12">
      <c r="G770" s="3"/>
      <c r="H770" s="3"/>
      <c r="I770" s="3"/>
      <c r="J770" s="3"/>
      <c r="K770" s="3"/>
      <c r="L770" s="3"/>
    </row>
    <row r="771" spans="7:12">
      <c r="G771" s="3"/>
      <c r="H771" s="3"/>
      <c r="I771" s="3"/>
      <c r="J771" s="3"/>
      <c r="K771" s="3"/>
      <c r="L771" s="3"/>
    </row>
    <row r="772" spans="7:12">
      <c r="G772" s="3"/>
      <c r="H772" s="3"/>
      <c r="I772" s="3"/>
      <c r="J772" s="3"/>
      <c r="K772" s="3"/>
      <c r="L772" s="3"/>
    </row>
    <row r="773" spans="7:12">
      <c r="G773" s="3"/>
      <c r="H773" s="3"/>
      <c r="I773" s="3"/>
      <c r="J773" s="3"/>
      <c r="K773" s="3"/>
      <c r="L773" s="3"/>
    </row>
    <row r="774" spans="7:12">
      <c r="G774" s="3"/>
      <c r="H774" s="3"/>
      <c r="I774" s="3"/>
      <c r="J774" s="3"/>
      <c r="K774" s="3"/>
      <c r="L774" s="3"/>
    </row>
    <row r="775" spans="7:12">
      <c r="G775" s="3"/>
      <c r="H775" s="3"/>
      <c r="I775" s="3"/>
      <c r="J775" s="3"/>
      <c r="K775" s="3"/>
      <c r="L775" s="3"/>
    </row>
    <row r="776" spans="7:12">
      <c r="G776" s="3"/>
      <c r="H776" s="3"/>
      <c r="I776" s="3"/>
      <c r="J776" s="3"/>
      <c r="K776" s="3"/>
      <c r="L776" s="3"/>
    </row>
    <row r="777" spans="7:12">
      <c r="G777" s="3"/>
      <c r="H777" s="3"/>
      <c r="I777" s="3"/>
      <c r="J777" s="3"/>
      <c r="K777" s="3"/>
      <c r="L777" s="3"/>
    </row>
    <row r="778" spans="7:12">
      <c r="G778" s="3"/>
      <c r="H778" s="3"/>
      <c r="I778" s="3"/>
      <c r="J778" s="3"/>
      <c r="K778" s="3"/>
      <c r="L778" s="3"/>
    </row>
    <row r="779" spans="7:12">
      <c r="G779" s="3"/>
      <c r="H779" s="3"/>
      <c r="I779" s="3"/>
      <c r="J779" s="3"/>
      <c r="K779" s="3"/>
      <c r="L779" s="3"/>
    </row>
    <row r="780" spans="7:12">
      <c r="G780" s="3"/>
      <c r="H780" s="3"/>
      <c r="I780" s="3"/>
      <c r="J780" s="3"/>
      <c r="K780" s="3"/>
      <c r="L780" s="3"/>
    </row>
    <row r="781" spans="7:12">
      <c r="G781" s="3"/>
      <c r="H781" s="3"/>
      <c r="I781" s="3"/>
      <c r="J781" s="3"/>
      <c r="K781" s="3"/>
      <c r="L781" s="3"/>
    </row>
    <row r="782" spans="7:12">
      <c r="G782" s="3"/>
      <c r="H782" s="3"/>
      <c r="I782" s="3"/>
      <c r="J782" s="3"/>
      <c r="K782" s="3"/>
      <c r="L782" s="3"/>
    </row>
    <row r="783" spans="7:12">
      <c r="G783" s="3"/>
      <c r="H783" s="3"/>
      <c r="I783" s="3"/>
      <c r="J783" s="3"/>
      <c r="K783" s="3"/>
      <c r="L783" s="3"/>
    </row>
    <row r="784" spans="7:12">
      <c r="G784" s="3"/>
      <c r="H784" s="3"/>
      <c r="I784" s="3"/>
      <c r="J784" s="3"/>
      <c r="K784" s="3"/>
      <c r="L784" s="3"/>
    </row>
    <row r="785" spans="7:12">
      <c r="G785" s="3"/>
      <c r="H785" s="3"/>
      <c r="I785" s="3"/>
      <c r="J785" s="3"/>
      <c r="K785" s="3"/>
      <c r="L785" s="3"/>
    </row>
    <row r="786" spans="7:12">
      <c r="G786" s="3"/>
      <c r="H786" s="3"/>
      <c r="I786" s="3"/>
      <c r="J786" s="3"/>
      <c r="K786" s="3"/>
      <c r="L786" s="3"/>
    </row>
    <row r="787" spans="7:12">
      <c r="G787" s="3"/>
      <c r="H787" s="3"/>
      <c r="I787" s="3"/>
      <c r="J787" s="3"/>
      <c r="K787" s="3"/>
      <c r="L787" s="3"/>
    </row>
    <row r="788" spans="7:12">
      <c r="G788" s="3"/>
      <c r="H788" s="3"/>
      <c r="I788" s="3"/>
      <c r="J788" s="3"/>
      <c r="K788" s="3"/>
      <c r="L788" s="3"/>
    </row>
    <row r="789" spans="7:12">
      <c r="G789" s="3"/>
      <c r="H789" s="3"/>
      <c r="I789" s="3"/>
      <c r="J789" s="3"/>
      <c r="K789" s="3"/>
      <c r="L789" s="3"/>
    </row>
    <row r="790" spans="7:12">
      <c r="G790" s="3"/>
      <c r="H790" s="3"/>
      <c r="I790" s="3"/>
      <c r="J790" s="3"/>
      <c r="K790" s="3"/>
      <c r="L790" s="3"/>
    </row>
    <row r="791" spans="7:12">
      <c r="G791" s="3"/>
      <c r="H791" s="3"/>
      <c r="I791" s="3"/>
      <c r="J791" s="3"/>
      <c r="K791" s="3"/>
      <c r="L791" s="3"/>
    </row>
    <row r="792" spans="7:12">
      <c r="G792" s="3"/>
      <c r="H792" s="3"/>
      <c r="I792" s="3"/>
      <c r="J792" s="3"/>
      <c r="K792" s="3"/>
      <c r="L792" s="3"/>
    </row>
    <row r="793" spans="7:12">
      <c r="G793" s="3"/>
      <c r="H793" s="3"/>
      <c r="I793" s="3"/>
      <c r="J793" s="3"/>
      <c r="K793" s="3"/>
      <c r="L793" s="3"/>
    </row>
    <row r="794" spans="7:12">
      <c r="G794" s="3"/>
      <c r="H794" s="3"/>
      <c r="I794" s="3"/>
      <c r="J794" s="3"/>
      <c r="K794" s="3"/>
      <c r="L794" s="3"/>
    </row>
    <row r="795" spans="7:12">
      <c r="G795" s="3"/>
      <c r="H795" s="3"/>
      <c r="I795" s="3"/>
      <c r="J795" s="3"/>
      <c r="K795" s="3"/>
      <c r="L795" s="3"/>
    </row>
    <row r="796" spans="7:12">
      <c r="G796" s="3"/>
      <c r="H796" s="3"/>
      <c r="I796" s="3"/>
      <c r="J796" s="3"/>
      <c r="K796" s="3"/>
      <c r="L796" s="3"/>
    </row>
    <row r="797" spans="7:12">
      <c r="G797" s="3"/>
      <c r="H797" s="3"/>
      <c r="I797" s="3"/>
      <c r="J797" s="3"/>
      <c r="K797" s="3"/>
      <c r="L797" s="3"/>
    </row>
    <row r="798" spans="7:12">
      <c r="G798" s="3"/>
      <c r="H798" s="3"/>
      <c r="I798" s="3"/>
      <c r="J798" s="3"/>
      <c r="K798" s="3"/>
      <c r="L798" s="3"/>
    </row>
    <row r="799" spans="7:12">
      <c r="G799" s="3"/>
      <c r="H799" s="3"/>
      <c r="I799" s="3"/>
      <c r="J799" s="3"/>
      <c r="K799" s="3"/>
      <c r="L799" s="3"/>
    </row>
    <row r="800" spans="7:12">
      <c r="G800" s="3"/>
      <c r="H800" s="3"/>
      <c r="I800" s="3"/>
      <c r="J800" s="3"/>
      <c r="K800" s="3"/>
      <c r="L800" s="3"/>
    </row>
    <row r="801" spans="7:12">
      <c r="G801" s="3"/>
      <c r="H801" s="3"/>
      <c r="I801" s="3"/>
      <c r="J801" s="3"/>
      <c r="K801" s="3"/>
      <c r="L801" s="3"/>
    </row>
    <row r="802" spans="7:12">
      <c r="G802" s="3"/>
      <c r="H802" s="3"/>
      <c r="I802" s="3"/>
      <c r="J802" s="3"/>
      <c r="K802" s="3"/>
      <c r="L802" s="3"/>
    </row>
    <row r="803" spans="7:12">
      <c r="G803" s="3"/>
      <c r="H803" s="3"/>
      <c r="I803" s="3"/>
      <c r="J803" s="3"/>
      <c r="K803" s="3"/>
      <c r="L803" s="3"/>
    </row>
    <row r="804" spans="7:12">
      <c r="G804" s="3"/>
      <c r="H804" s="3"/>
      <c r="I804" s="3"/>
      <c r="J804" s="3"/>
      <c r="K804" s="3"/>
      <c r="L804" s="3"/>
    </row>
    <row r="805" spans="7:12">
      <c r="G805" s="3"/>
      <c r="H805" s="3"/>
      <c r="I805" s="3"/>
      <c r="J805" s="3"/>
      <c r="K805" s="3"/>
      <c r="L805" s="3"/>
    </row>
    <row r="806" spans="7:12">
      <c r="G806" s="3"/>
      <c r="H806" s="3"/>
      <c r="I806" s="3"/>
      <c r="J806" s="3"/>
      <c r="K806" s="3"/>
      <c r="L806" s="3"/>
    </row>
    <row r="807" spans="7:12">
      <c r="G807" s="3"/>
      <c r="H807" s="3"/>
      <c r="I807" s="3"/>
      <c r="J807" s="3"/>
      <c r="K807" s="3"/>
      <c r="L807" s="3"/>
    </row>
    <row r="808" spans="7:12">
      <c r="G808" s="3"/>
      <c r="H808" s="3"/>
      <c r="I808" s="3"/>
      <c r="J808" s="3"/>
      <c r="K808" s="3"/>
      <c r="L808" s="3"/>
    </row>
    <row r="809" spans="7:12">
      <c r="G809" s="3"/>
      <c r="H809" s="3"/>
      <c r="I809" s="3"/>
      <c r="J809" s="3"/>
      <c r="K809" s="3"/>
      <c r="L809" s="3"/>
    </row>
    <row r="810" spans="7:12">
      <c r="G810" s="3"/>
      <c r="H810" s="3"/>
      <c r="I810" s="3"/>
      <c r="J810" s="3"/>
      <c r="K810" s="3"/>
      <c r="L810" s="3"/>
    </row>
    <row r="811" spans="7:12">
      <c r="G811" s="3"/>
      <c r="H811" s="3"/>
      <c r="I811" s="3"/>
      <c r="J811" s="3"/>
      <c r="K811" s="3"/>
      <c r="L811" s="3"/>
    </row>
    <row r="812" spans="7:12">
      <c r="G812" s="3"/>
      <c r="H812" s="3"/>
      <c r="I812" s="3"/>
      <c r="J812" s="3"/>
      <c r="K812" s="3"/>
      <c r="L812" s="3"/>
    </row>
    <row r="813" spans="7:12">
      <c r="G813" s="3"/>
      <c r="H813" s="3"/>
      <c r="I813" s="3"/>
      <c r="J813" s="3"/>
      <c r="K813" s="3"/>
      <c r="L813" s="3"/>
    </row>
    <row r="814" spans="7:12">
      <c r="G814" s="3"/>
      <c r="H814" s="3"/>
      <c r="I814" s="3"/>
      <c r="J814" s="3"/>
      <c r="K814" s="3"/>
      <c r="L814" s="3"/>
    </row>
    <row r="815" spans="7:12">
      <c r="G815" s="3"/>
      <c r="H815" s="3"/>
      <c r="I815" s="3"/>
      <c r="J815" s="3"/>
      <c r="K815" s="3"/>
      <c r="L815" s="3"/>
    </row>
    <row r="816" spans="7:12">
      <c r="G816" s="3"/>
      <c r="H816" s="3"/>
      <c r="I816" s="3"/>
      <c r="J816" s="3"/>
      <c r="K816" s="3"/>
      <c r="L816" s="3"/>
    </row>
    <row r="817" spans="7:12">
      <c r="G817" s="3"/>
      <c r="H817" s="3"/>
      <c r="I817" s="3"/>
      <c r="J817" s="3"/>
      <c r="K817" s="3"/>
      <c r="L817" s="3"/>
    </row>
    <row r="818" spans="7:12">
      <c r="G818" s="3"/>
      <c r="H818" s="3"/>
      <c r="I818" s="3"/>
      <c r="J818" s="3"/>
      <c r="K818" s="3"/>
      <c r="L818" s="3"/>
    </row>
    <row r="819" spans="7:12">
      <c r="G819" s="3"/>
      <c r="H819" s="3"/>
      <c r="I819" s="3"/>
      <c r="J819" s="3"/>
      <c r="K819" s="3"/>
      <c r="L819" s="3"/>
    </row>
    <row r="820" spans="7:12">
      <c r="G820" s="3"/>
      <c r="H820" s="3"/>
      <c r="I820" s="3"/>
      <c r="J820" s="3"/>
      <c r="K820" s="3"/>
      <c r="L820" s="3"/>
    </row>
    <row r="821" spans="7:12">
      <c r="G821" s="3"/>
      <c r="H821" s="3"/>
      <c r="I821" s="3"/>
      <c r="J821" s="3"/>
      <c r="K821" s="3"/>
      <c r="L821" s="3"/>
    </row>
    <row r="822" spans="7:12">
      <c r="G822" s="3"/>
      <c r="H822" s="3"/>
      <c r="I822" s="3"/>
      <c r="J822" s="3"/>
      <c r="K822" s="3"/>
      <c r="L822" s="3"/>
    </row>
    <row r="823" spans="7:12">
      <c r="G823" s="3"/>
      <c r="H823" s="3"/>
      <c r="I823" s="3"/>
      <c r="J823" s="3"/>
      <c r="K823" s="3"/>
      <c r="L823" s="3"/>
    </row>
    <row r="824" spans="7:12">
      <c r="G824" s="3"/>
      <c r="H824" s="3"/>
      <c r="I824" s="3"/>
      <c r="J824" s="3"/>
      <c r="K824" s="3"/>
      <c r="L824" s="3"/>
    </row>
    <row r="825" spans="7:12">
      <c r="G825" s="3"/>
      <c r="H825" s="3"/>
      <c r="I825" s="3"/>
      <c r="J825" s="3"/>
      <c r="K825" s="3"/>
      <c r="L825" s="3"/>
    </row>
    <row r="826" spans="7:12">
      <c r="G826" s="3"/>
      <c r="H826" s="3"/>
      <c r="I826" s="3"/>
      <c r="J826" s="3"/>
      <c r="K826" s="3"/>
      <c r="L826" s="3"/>
    </row>
    <row r="827" spans="7:12">
      <c r="G827" s="3"/>
      <c r="H827" s="3"/>
      <c r="I827" s="3"/>
      <c r="J827" s="3"/>
      <c r="K827" s="3"/>
      <c r="L827" s="3"/>
    </row>
    <row r="828" spans="7:12">
      <c r="G828" s="3"/>
      <c r="H828" s="3"/>
      <c r="I828" s="3"/>
      <c r="J828" s="3"/>
      <c r="K828" s="3"/>
      <c r="L828" s="3"/>
    </row>
    <row r="829" spans="7:12">
      <c r="G829" s="3"/>
      <c r="H829" s="3"/>
      <c r="I829" s="3"/>
      <c r="J829" s="3"/>
      <c r="K829" s="3"/>
      <c r="L829" s="3"/>
    </row>
    <row r="830" spans="7:12">
      <c r="G830" s="3"/>
      <c r="H830" s="3"/>
      <c r="I830" s="3"/>
      <c r="J830" s="3"/>
      <c r="K830" s="3"/>
      <c r="L830" s="3"/>
    </row>
    <row r="831" spans="7:12">
      <c r="G831" s="3"/>
      <c r="H831" s="3"/>
      <c r="I831" s="3"/>
      <c r="J831" s="3"/>
      <c r="K831" s="3"/>
      <c r="L831" s="3"/>
    </row>
    <row r="832" spans="7:12">
      <c r="G832" s="3"/>
      <c r="H832" s="3"/>
      <c r="I832" s="3"/>
      <c r="J832" s="3"/>
      <c r="K832" s="3"/>
      <c r="L832" s="3"/>
    </row>
    <row r="833" spans="7:12">
      <c r="G833" s="3"/>
      <c r="H833" s="3"/>
      <c r="I833" s="3"/>
      <c r="J833" s="3"/>
      <c r="K833" s="3"/>
      <c r="L833" s="3"/>
    </row>
    <row r="834" spans="7:12">
      <c r="G834" s="3"/>
      <c r="H834" s="3"/>
      <c r="I834" s="3"/>
      <c r="J834" s="3"/>
      <c r="K834" s="3"/>
      <c r="L834" s="3"/>
    </row>
    <row r="835" spans="7:12">
      <c r="G835" s="3"/>
      <c r="H835" s="3"/>
      <c r="I835" s="3"/>
      <c r="J835" s="3"/>
      <c r="K835" s="3"/>
      <c r="L835" s="3"/>
    </row>
    <row r="836" spans="7:12">
      <c r="G836" s="3"/>
      <c r="H836" s="3"/>
      <c r="I836" s="3"/>
      <c r="J836" s="3"/>
      <c r="K836" s="3"/>
      <c r="L836" s="3"/>
    </row>
    <row r="837" spans="7:12">
      <c r="G837" s="3"/>
      <c r="H837" s="3"/>
      <c r="I837" s="3"/>
      <c r="J837" s="3"/>
      <c r="K837" s="3"/>
      <c r="L837" s="3"/>
    </row>
    <row r="838" spans="7:12">
      <c r="G838" s="3"/>
      <c r="H838" s="3"/>
      <c r="I838" s="3"/>
      <c r="J838" s="3"/>
      <c r="K838" s="3"/>
      <c r="L838" s="3"/>
    </row>
    <row r="839" spans="7:12">
      <c r="G839" s="3"/>
      <c r="H839" s="3"/>
      <c r="I839" s="3"/>
      <c r="J839" s="3"/>
      <c r="K839" s="3"/>
      <c r="L839" s="3"/>
    </row>
    <row r="840" spans="7:12">
      <c r="G840" s="3"/>
      <c r="H840" s="3"/>
      <c r="I840" s="3"/>
      <c r="J840" s="3"/>
      <c r="K840" s="3"/>
      <c r="L840" s="3"/>
    </row>
    <row r="841" spans="7:12">
      <c r="G841" s="3"/>
      <c r="H841" s="3"/>
      <c r="I841" s="3"/>
      <c r="J841" s="3"/>
      <c r="K841" s="3"/>
      <c r="L841" s="3"/>
    </row>
    <row r="842" spans="7:12">
      <c r="G842" s="3"/>
      <c r="H842" s="3"/>
      <c r="I842" s="3"/>
      <c r="J842" s="3"/>
      <c r="K842" s="3"/>
      <c r="L842" s="3"/>
    </row>
    <row r="843" spans="7:12">
      <c r="G843" s="3"/>
      <c r="H843" s="3"/>
      <c r="I843" s="3"/>
      <c r="J843" s="3"/>
      <c r="K843" s="3"/>
      <c r="L843" s="3"/>
    </row>
    <row r="844" spans="7:12">
      <c r="G844" s="3"/>
      <c r="H844" s="3"/>
      <c r="I844" s="3"/>
      <c r="J844" s="3"/>
      <c r="K844" s="3"/>
      <c r="L844" s="3"/>
    </row>
    <row r="845" spans="7:12">
      <c r="G845" s="3"/>
      <c r="H845" s="3"/>
      <c r="I845" s="3"/>
      <c r="J845" s="3"/>
      <c r="K845" s="3"/>
      <c r="L845" s="3"/>
    </row>
    <row r="846" spans="7:12">
      <c r="G846" s="3"/>
      <c r="H846" s="3"/>
      <c r="I846" s="3"/>
      <c r="J846" s="3"/>
      <c r="K846" s="3"/>
      <c r="L846" s="3"/>
    </row>
    <row r="847" spans="7:12">
      <c r="G847" s="3"/>
      <c r="H847" s="3"/>
      <c r="I847" s="3"/>
      <c r="J847" s="3"/>
      <c r="K847" s="3"/>
      <c r="L847" s="3"/>
    </row>
    <row r="848" spans="7:12">
      <c r="G848" s="3"/>
      <c r="H848" s="3"/>
      <c r="I848" s="3"/>
      <c r="J848" s="3"/>
      <c r="K848" s="3"/>
      <c r="L848" s="3"/>
    </row>
    <row r="849" spans="7:12">
      <c r="G849" s="3"/>
      <c r="H849" s="3"/>
      <c r="I849" s="3"/>
      <c r="J849" s="3"/>
      <c r="K849" s="3"/>
      <c r="L849" s="3"/>
    </row>
    <row r="850" spans="7:12">
      <c r="G850" s="3"/>
      <c r="H850" s="3"/>
      <c r="I850" s="3"/>
      <c r="J850" s="3"/>
      <c r="K850" s="3"/>
      <c r="L850" s="3"/>
    </row>
    <row r="851" spans="7:12">
      <c r="G851" s="3"/>
      <c r="H851" s="3"/>
      <c r="I851" s="3"/>
      <c r="J851" s="3"/>
      <c r="K851" s="3"/>
      <c r="L851" s="3"/>
    </row>
    <row r="852" spans="7:12">
      <c r="G852" s="3"/>
      <c r="H852" s="3"/>
      <c r="I852" s="3"/>
      <c r="J852" s="3"/>
      <c r="K852" s="3"/>
      <c r="L852" s="3"/>
    </row>
    <row r="853" spans="7:12">
      <c r="G853" s="3"/>
      <c r="H853" s="3"/>
      <c r="I853" s="3"/>
      <c r="J853" s="3"/>
      <c r="K853" s="3"/>
      <c r="L853" s="3"/>
    </row>
    <row r="854" spans="7:12">
      <c r="G854" s="3"/>
      <c r="H854" s="3"/>
      <c r="I854" s="3"/>
      <c r="J854" s="3"/>
      <c r="K854" s="3"/>
      <c r="L854" s="3"/>
    </row>
    <row r="855" spans="7:12">
      <c r="G855" s="3"/>
      <c r="H855" s="3"/>
      <c r="I855" s="3"/>
      <c r="J855" s="3"/>
      <c r="K855" s="3"/>
      <c r="L855" s="3"/>
    </row>
    <row r="856" spans="7:12">
      <c r="G856" s="3"/>
      <c r="H856" s="3"/>
      <c r="I856" s="3"/>
      <c r="J856" s="3"/>
      <c r="K856" s="3"/>
      <c r="L856" s="3"/>
    </row>
    <row r="857" spans="7:12">
      <c r="G857" s="3"/>
      <c r="H857" s="3"/>
      <c r="I857" s="3"/>
      <c r="J857" s="3"/>
      <c r="K857" s="3"/>
      <c r="L857" s="3"/>
    </row>
    <row r="858" spans="7:12">
      <c r="G858" s="3"/>
      <c r="H858" s="3"/>
      <c r="I858" s="3"/>
      <c r="J858" s="3"/>
      <c r="K858" s="3"/>
      <c r="L858" s="3"/>
    </row>
    <row r="859" spans="7:12">
      <c r="G859" s="3"/>
      <c r="H859" s="3"/>
      <c r="I859" s="3"/>
      <c r="J859" s="3"/>
      <c r="K859" s="3"/>
      <c r="L859" s="3"/>
    </row>
    <row r="860" spans="7:12">
      <c r="G860" s="3"/>
      <c r="H860" s="3"/>
      <c r="I860" s="3"/>
      <c r="J860" s="3"/>
      <c r="K860" s="3"/>
      <c r="L860" s="3"/>
    </row>
    <row r="861" spans="7:12">
      <c r="G861" s="3"/>
      <c r="H861" s="3"/>
      <c r="I861" s="3"/>
      <c r="J861" s="3"/>
      <c r="K861" s="3"/>
      <c r="L861" s="3"/>
    </row>
    <row r="862" spans="7:12">
      <c r="G862" s="3"/>
      <c r="H862" s="3"/>
      <c r="I862" s="3"/>
      <c r="J862" s="3"/>
      <c r="K862" s="3"/>
      <c r="L862" s="3"/>
    </row>
    <row r="863" spans="7:12">
      <c r="G863" s="3"/>
      <c r="H863" s="3"/>
      <c r="I863" s="3"/>
      <c r="J863" s="3"/>
      <c r="K863" s="3"/>
      <c r="L863" s="3"/>
    </row>
    <row r="864" spans="7:12">
      <c r="G864" s="3"/>
      <c r="H864" s="3"/>
      <c r="I864" s="3"/>
      <c r="J864" s="3"/>
      <c r="K864" s="3"/>
      <c r="L864" s="3"/>
    </row>
    <row r="865" spans="7:12">
      <c r="G865" s="3"/>
      <c r="H865" s="3"/>
      <c r="I865" s="3"/>
      <c r="J865" s="3"/>
      <c r="K865" s="3"/>
      <c r="L865" s="3"/>
    </row>
    <row r="866" spans="7:12">
      <c r="G866" s="3"/>
      <c r="H866" s="3"/>
      <c r="I866" s="3"/>
      <c r="J866" s="3"/>
      <c r="K866" s="3"/>
      <c r="L866" s="3"/>
    </row>
    <row r="867" spans="7:12">
      <c r="G867" s="3"/>
      <c r="H867" s="3"/>
      <c r="I867" s="3"/>
      <c r="J867" s="3"/>
      <c r="K867" s="3"/>
      <c r="L867" s="3"/>
    </row>
    <row r="868" spans="7:12">
      <c r="G868" s="3"/>
      <c r="H868" s="3"/>
      <c r="I868" s="3"/>
      <c r="J868" s="3"/>
      <c r="K868" s="3"/>
      <c r="L868" s="3"/>
    </row>
    <row r="869" spans="7:12">
      <c r="G869" s="3"/>
      <c r="H869" s="3"/>
      <c r="I869" s="3"/>
      <c r="J869" s="3"/>
      <c r="K869" s="3"/>
      <c r="L869" s="3"/>
    </row>
    <row r="870" spans="7:12">
      <c r="G870" s="3"/>
      <c r="H870" s="3"/>
      <c r="I870" s="3"/>
      <c r="J870" s="3"/>
      <c r="K870" s="3"/>
      <c r="L870" s="3"/>
    </row>
    <row r="871" spans="7:12">
      <c r="G871" s="3"/>
      <c r="H871" s="3"/>
      <c r="I871" s="3"/>
      <c r="J871" s="3"/>
      <c r="K871" s="3"/>
      <c r="L871" s="3"/>
    </row>
    <row r="872" spans="7:12">
      <c r="G872" s="3"/>
      <c r="H872" s="3"/>
      <c r="I872" s="3"/>
      <c r="J872" s="3"/>
      <c r="K872" s="3"/>
      <c r="L872" s="3"/>
    </row>
    <row r="873" spans="7:12">
      <c r="G873" s="3"/>
      <c r="H873" s="3"/>
      <c r="I873" s="3"/>
      <c r="J873" s="3"/>
      <c r="K873" s="3"/>
      <c r="L873" s="3"/>
    </row>
    <row r="874" spans="7:12">
      <c r="G874" s="3"/>
      <c r="H874" s="3"/>
      <c r="I874" s="3"/>
      <c r="J874" s="3"/>
      <c r="K874" s="3"/>
      <c r="L874" s="3"/>
    </row>
    <row r="875" spans="7:12">
      <c r="G875" s="3"/>
      <c r="H875" s="3"/>
      <c r="I875" s="3"/>
      <c r="J875" s="3"/>
      <c r="K875" s="3"/>
      <c r="L875" s="3"/>
    </row>
    <row r="876" spans="7:12">
      <c r="G876" s="3"/>
      <c r="H876" s="3"/>
      <c r="I876" s="3"/>
      <c r="J876" s="3"/>
      <c r="K876" s="3"/>
      <c r="L876" s="3"/>
    </row>
    <row r="877" spans="7:12">
      <c r="G877" s="3"/>
      <c r="H877" s="3"/>
      <c r="I877" s="3"/>
      <c r="J877" s="3"/>
      <c r="K877" s="3"/>
      <c r="L877" s="3"/>
    </row>
    <row r="878" spans="7:12">
      <c r="G878" s="3"/>
      <c r="H878" s="3"/>
      <c r="I878" s="3"/>
      <c r="J878" s="3"/>
      <c r="K878" s="3"/>
      <c r="L878" s="3"/>
    </row>
    <row r="879" spans="7:12">
      <c r="G879" s="3"/>
      <c r="H879" s="3"/>
      <c r="I879" s="3"/>
      <c r="J879" s="3"/>
      <c r="K879" s="3"/>
      <c r="L879" s="3"/>
    </row>
    <row r="880" spans="7:12">
      <c r="G880" s="3"/>
      <c r="H880" s="3"/>
      <c r="I880" s="3"/>
      <c r="J880" s="3"/>
      <c r="K880" s="3"/>
      <c r="L880" s="3"/>
    </row>
    <row r="881" spans="7:12">
      <c r="G881" s="3"/>
      <c r="H881" s="3"/>
      <c r="I881" s="3"/>
      <c r="J881" s="3"/>
      <c r="K881" s="3"/>
      <c r="L881" s="3"/>
    </row>
    <row r="882" spans="7:12">
      <c r="G882" s="3"/>
      <c r="H882" s="3"/>
      <c r="I882" s="3"/>
      <c r="J882" s="3"/>
      <c r="K882" s="3"/>
      <c r="L882" s="3"/>
    </row>
    <row r="883" spans="7:12">
      <c r="G883" s="3"/>
      <c r="H883" s="3"/>
      <c r="I883" s="3"/>
      <c r="J883" s="3"/>
      <c r="K883" s="3"/>
      <c r="L883" s="3"/>
    </row>
    <row r="884" spans="7:12">
      <c r="G884" s="3"/>
      <c r="H884" s="3"/>
      <c r="I884" s="3"/>
      <c r="J884" s="3"/>
      <c r="K884" s="3"/>
      <c r="L884" s="3"/>
    </row>
    <row r="885" spans="7:12">
      <c r="G885" s="3"/>
      <c r="H885" s="3"/>
      <c r="I885" s="3"/>
      <c r="J885" s="3"/>
      <c r="K885" s="3"/>
      <c r="L885" s="3"/>
    </row>
    <row r="886" spans="7:12">
      <c r="G886" s="3"/>
      <c r="H886" s="3"/>
      <c r="I886" s="3"/>
      <c r="J886" s="3"/>
      <c r="K886" s="3"/>
      <c r="L886" s="3"/>
    </row>
    <row r="887" spans="7:12">
      <c r="G887" s="3"/>
      <c r="H887" s="3"/>
      <c r="I887" s="3"/>
      <c r="J887" s="3"/>
      <c r="K887" s="3"/>
      <c r="L887" s="3"/>
    </row>
    <row r="888" spans="7:12">
      <c r="G888" s="3"/>
      <c r="H888" s="3"/>
      <c r="I888" s="3"/>
      <c r="J888" s="3"/>
      <c r="K888" s="3"/>
      <c r="L888" s="3"/>
    </row>
    <row r="889" spans="7:12">
      <c r="G889" s="3"/>
      <c r="H889" s="3"/>
      <c r="I889" s="3"/>
      <c r="J889" s="3"/>
      <c r="K889" s="3"/>
      <c r="L889" s="3"/>
    </row>
    <row r="890" spans="7:12">
      <c r="G890" s="3"/>
      <c r="H890" s="3"/>
      <c r="I890" s="3"/>
      <c r="J890" s="3"/>
      <c r="K890" s="3"/>
      <c r="L890" s="3"/>
    </row>
    <row r="891" spans="7:12">
      <c r="G891" s="3"/>
      <c r="H891" s="3"/>
      <c r="I891" s="3"/>
      <c r="J891" s="3"/>
      <c r="K891" s="3"/>
      <c r="L891" s="3"/>
    </row>
    <row r="892" spans="7:12">
      <c r="G892" s="3"/>
      <c r="H892" s="3"/>
      <c r="I892" s="3"/>
      <c r="J892" s="3"/>
      <c r="K892" s="3"/>
      <c r="L892" s="3"/>
    </row>
    <row r="893" spans="7:12">
      <c r="G893" s="3"/>
      <c r="H893" s="3"/>
      <c r="I893" s="3"/>
      <c r="J893" s="3"/>
      <c r="K893" s="3"/>
      <c r="L893" s="3"/>
    </row>
    <row r="894" spans="7:12">
      <c r="G894" s="3"/>
      <c r="H894" s="3"/>
      <c r="I894" s="3"/>
      <c r="J894" s="3"/>
      <c r="K894" s="3"/>
      <c r="L894" s="3"/>
    </row>
    <row r="895" spans="7:12">
      <c r="G895" s="3"/>
      <c r="H895" s="3"/>
      <c r="I895" s="3"/>
      <c r="J895" s="3"/>
      <c r="K895" s="3"/>
      <c r="L895" s="3"/>
    </row>
    <row r="896" spans="7:12">
      <c r="G896" s="3"/>
      <c r="H896" s="3"/>
      <c r="I896" s="3"/>
      <c r="J896" s="3"/>
      <c r="K896" s="3"/>
      <c r="L896" s="3"/>
    </row>
    <row r="897" spans="7:12">
      <c r="G897" s="3"/>
      <c r="H897" s="3"/>
      <c r="I897" s="3"/>
      <c r="J897" s="3"/>
      <c r="K897" s="3"/>
      <c r="L897" s="3"/>
    </row>
    <row r="898" spans="7:12">
      <c r="G898" s="3"/>
      <c r="H898" s="3"/>
      <c r="I898" s="3"/>
      <c r="J898" s="3"/>
      <c r="K898" s="3"/>
      <c r="L898" s="3"/>
    </row>
    <row r="899" spans="7:12">
      <c r="G899" s="3"/>
      <c r="H899" s="3"/>
      <c r="I899" s="3"/>
      <c r="J899" s="3"/>
      <c r="K899" s="3"/>
      <c r="L899" s="3"/>
    </row>
    <row r="900" spans="7:12">
      <c r="G900" s="3"/>
      <c r="H900" s="3"/>
      <c r="I900" s="3"/>
      <c r="J900" s="3"/>
      <c r="K900" s="3"/>
      <c r="L900" s="3"/>
    </row>
    <row r="901" spans="7:12">
      <c r="G901" s="3"/>
      <c r="H901" s="3"/>
      <c r="I901" s="3"/>
      <c r="J901" s="3"/>
      <c r="K901" s="3"/>
      <c r="L901" s="3"/>
    </row>
    <row r="902" spans="7:12">
      <c r="G902" s="3"/>
      <c r="H902" s="3"/>
      <c r="I902" s="3"/>
      <c r="J902" s="3"/>
      <c r="K902" s="3"/>
      <c r="L902" s="3"/>
    </row>
    <row r="903" spans="7:12">
      <c r="G903" s="3"/>
      <c r="H903" s="3"/>
      <c r="I903" s="3"/>
      <c r="J903" s="3"/>
      <c r="K903" s="3"/>
      <c r="L903" s="3"/>
    </row>
    <row r="904" spans="7:12">
      <c r="G904" s="3"/>
      <c r="H904" s="3"/>
      <c r="I904" s="3"/>
      <c r="J904" s="3"/>
      <c r="K904" s="3"/>
      <c r="L904" s="3"/>
    </row>
    <row r="905" spans="7:12">
      <c r="G905" s="3"/>
      <c r="H905" s="3"/>
      <c r="I905" s="3"/>
      <c r="J905" s="3"/>
      <c r="K905" s="3"/>
      <c r="L905" s="3"/>
    </row>
    <row r="906" spans="7:12">
      <c r="G906" s="3"/>
      <c r="H906" s="3"/>
      <c r="I906" s="3"/>
      <c r="J906" s="3"/>
      <c r="K906" s="3"/>
      <c r="L906" s="3"/>
    </row>
    <row r="907" spans="7:12">
      <c r="G907" s="3"/>
      <c r="H907" s="3"/>
      <c r="I907" s="3"/>
      <c r="J907" s="3"/>
      <c r="K907" s="3"/>
      <c r="L907" s="3"/>
    </row>
    <row r="908" spans="7:12">
      <c r="G908" s="3"/>
      <c r="H908" s="3"/>
      <c r="I908" s="3"/>
      <c r="J908" s="3"/>
      <c r="K908" s="3"/>
      <c r="L908" s="3"/>
    </row>
    <row r="909" spans="7:12">
      <c r="G909" s="3"/>
      <c r="H909" s="3"/>
      <c r="I909" s="3"/>
      <c r="J909" s="3"/>
      <c r="K909" s="3"/>
      <c r="L909" s="3"/>
    </row>
    <row r="910" spans="7:12">
      <c r="G910" s="3"/>
      <c r="H910" s="3"/>
      <c r="I910" s="3"/>
      <c r="J910" s="3"/>
      <c r="K910" s="3"/>
      <c r="L910" s="3"/>
    </row>
    <row r="911" spans="7:12">
      <c r="G911" s="3"/>
      <c r="H911" s="3"/>
      <c r="I911" s="3"/>
      <c r="J911" s="3"/>
      <c r="K911" s="3"/>
      <c r="L911" s="3"/>
    </row>
    <row r="912" spans="7:12">
      <c r="G912" s="3"/>
      <c r="H912" s="3"/>
      <c r="I912" s="3"/>
      <c r="J912" s="3"/>
      <c r="K912" s="3"/>
      <c r="L912" s="3"/>
    </row>
    <row r="913" spans="7:12">
      <c r="G913" s="3"/>
      <c r="H913" s="3"/>
      <c r="I913" s="3"/>
      <c r="J913" s="3"/>
      <c r="K913" s="3"/>
      <c r="L913" s="3"/>
    </row>
    <row r="914" spans="7:12">
      <c r="G914" s="3"/>
      <c r="H914" s="3"/>
      <c r="I914" s="3"/>
      <c r="J914" s="3"/>
      <c r="K914" s="3"/>
      <c r="L914" s="3"/>
    </row>
    <row r="915" spans="7:12">
      <c r="G915" s="3"/>
      <c r="H915" s="3"/>
      <c r="I915" s="3"/>
      <c r="J915" s="3"/>
      <c r="K915" s="3"/>
      <c r="L915" s="3"/>
    </row>
    <row r="916" spans="7:12">
      <c r="G916" s="3"/>
      <c r="H916" s="3"/>
      <c r="I916" s="3"/>
      <c r="J916" s="3"/>
      <c r="K916" s="3"/>
      <c r="L916" s="3"/>
    </row>
    <row r="917" spans="7:12">
      <c r="G917" s="3"/>
      <c r="H917" s="3"/>
      <c r="I917" s="3"/>
      <c r="J917" s="3"/>
      <c r="K917" s="3"/>
      <c r="L917" s="3"/>
    </row>
    <row r="918" spans="7:12">
      <c r="G918" s="3"/>
      <c r="H918" s="3"/>
      <c r="I918" s="3"/>
      <c r="J918" s="3"/>
      <c r="K918" s="3"/>
      <c r="L918" s="3"/>
    </row>
    <row r="919" spans="7:12">
      <c r="G919" s="3"/>
      <c r="H919" s="3"/>
      <c r="I919" s="3"/>
      <c r="J919" s="3"/>
      <c r="K919" s="3"/>
      <c r="L919" s="3"/>
    </row>
    <row r="920" spans="7:12">
      <c r="G920" s="3"/>
      <c r="H920" s="3"/>
      <c r="I920" s="3"/>
      <c r="J920" s="3"/>
      <c r="K920" s="3"/>
      <c r="L920" s="3"/>
    </row>
    <row r="921" spans="7:12">
      <c r="G921" s="3"/>
      <c r="H921" s="3"/>
      <c r="I921" s="3"/>
      <c r="J921" s="3"/>
      <c r="K921" s="3"/>
      <c r="L921" s="3"/>
    </row>
    <row r="922" spans="7:12">
      <c r="G922" s="3"/>
      <c r="H922" s="3"/>
      <c r="I922" s="3"/>
      <c r="J922" s="3"/>
      <c r="K922" s="3"/>
      <c r="L922" s="3"/>
    </row>
    <row r="923" spans="7:12">
      <c r="G923" s="3"/>
      <c r="H923" s="3"/>
      <c r="I923" s="3"/>
      <c r="J923" s="3"/>
      <c r="K923" s="3"/>
      <c r="L923" s="3"/>
    </row>
    <row r="924" spans="7:12">
      <c r="G924" s="3"/>
      <c r="H924" s="3"/>
      <c r="I924" s="3"/>
      <c r="J924" s="3"/>
      <c r="K924" s="3"/>
      <c r="L924" s="3"/>
    </row>
    <row r="925" spans="7:12">
      <c r="G925" s="3"/>
      <c r="H925" s="3"/>
      <c r="I925" s="3"/>
      <c r="J925" s="3"/>
      <c r="K925" s="3"/>
      <c r="L925" s="3"/>
    </row>
    <row r="926" spans="7:12">
      <c r="G926" s="3"/>
      <c r="H926" s="3"/>
      <c r="I926" s="3"/>
      <c r="J926" s="3"/>
      <c r="K926" s="3"/>
      <c r="L926" s="3"/>
    </row>
    <row r="927" spans="7:12">
      <c r="G927" s="3"/>
      <c r="H927" s="3"/>
      <c r="I927" s="3"/>
      <c r="J927" s="3"/>
      <c r="K927" s="3"/>
      <c r="L927" s="3"/>
    </row>
    <row r="928" spans="7:12">
      <c r="G928" s="3"/>
      <c r="H928" s="3"/>
      <c r="I928" s="3"/>
      <c r="J928" s="3"/>
      <c r="K928" s="3"/>
      <c r="L928" s="3"/>
    </row>
    <row r="929" spans="7:12">
      <c r="G929" s="3"/>
      <c r="H929" s="3"/>
      <c r="I929" s="3"/>
      <c r="J929" s="3"/>
      <c r="K929" s="3"/>
      <c r="L929" s="3"/>
    </row>
    <row r="930" spans="7:12">
      <c r="G930" s="3"/>
      <c r="H930" s="3"/>
      <c r="I930" s="3"/>
      <c r="J930" s="3"/>
      <c r="K930" s="3"/>
      <c r="L930" s="3"/>
    </row>
    <row r="931" spans="7:12">
      <c r="G931" s="3"/>
      <c r="H931" s="3"/>
      <c r="I931" s="3"/>
      <c r="J931" s="3"/>
      <c r="K931" s="3"/>
      <c r="L931" s="3"/>
    </row>
    <row r="932" spans="7:12">
      <c r="G932" s="3"/>
      <c r="H932" s="3"/>
      <c r="I932" s="3"/>
      <c r="J932" s="3"/>
      <c r="K932" s="3"/>
      <c r="L932" s="3"/>
    </row>
    <row r="933" spans="7:12">
      <c r="G933" s="3"/>
      <c r="H933" s="3"/>
      <c r="I933" s="3"/>
      <c r="J933" s="3"/>
      <c r="K933" s="3"/>
      <c r="L933" s="3"/>
    </row>
    <row r="934" spans="7:12">
      <c r="G934" s="3"/>
      <c r="H934" s="3"/>
      <c r="I934" s="3"/>
      <c r="J934" s="3"/>
      <c r="K934" s="3"/>
      <c r="L934" s="3"/>
    </row>
    <row r="935" spans="7:12">
      <c r="G935" s="3"/>
      <c r="H935" s="3"/>
      <c r="I935" s="3"/>
      <c r="J935" s="3"/>
      <c r="K935" s="3"/>
      <c r="L935" s="3"/>
    </row>
    <row r="936" spans="7:12">
      <c r="G936" s="3"/>
      <c r="H936" s="3"/>
      <c r="I936" s="3"/>
      <c r="J936" s="3"/>
      <c r="K936" s="3"/>
      <c r="L936" s="3"/>
    </row>
    <row r="937" spans="7:12">
      <c r="G937" s="3"/>
      <c r="H937" s="3"/>
      <c r="I937" s="3"/>
      <c r="J937" s="3"/>
      <c r="K937" s="3"/>
      <c r="L937" s="3"/>
    </row>
    <row r="938" spans="7:12">
      <c r="G938" s="3"/>
      <c r="H938" s="3"/>
      <c r="I938" s="3"/>
      <c r="J938" s="3"/>
      <c r="K938" s="3"/>
      <c r="L938" s="3"/>
    </row>
    <row r="939" spans="7:12">
      <c r="G939" s="3"/>
      <c r="H939" s="3"/>
      <c r="I939" s="3"/>
      <c r="J939" s="3"/>
      <c r="K939" s="3"/>
      <c r="L939" s="3"/>
    </row>
    <row r="940" spans="7:12">
      <c r="G940" s="3"/>
      <c r="H940" s="3"/>
      <c r="I940" s="3"/>
      <c r="J940" s="3"/>
      <c r="K940" s="3"/>
      <c r="L940" s="3"/>
    </row>
    <row r="941" spans="7:12">
      <c r="G941" s="3"/>
      <c r="H941" s="3"/>
      <c r="I941" s="3"/>
      <c r="J941" s="3"/>
      <c r="K941" s="3"/>
      <c r="L941" s="3"/>
    </row>
    <row r="942" spans="7:12">
      <c r="G942" s="3"/>
      <c r="H942" s="3"/>
      <c r="I942" s="3"/>
      <c r="J942" s="3"/>
      <c r="K942" s="3"/>
      <c r="L942" s="3"/>
    </row>
    <row r="943" spans="7:12">
      <c r="G943" s="3"/>
      <c r="H943" s="3"/>
      <c r="I943" s="3"/>
      <c r="J943" s="3"/>
      <c r="K943" s="3"/>
      <c r="L943" s="3"/>
    </row>
    <row r="944" spans="7:12">
      <c r="G944" s="3"/>
      <c r="H944" s="3"/>
      <c r="I944" s="3"/>
      <c r="J944" s="3"/>
      <c r="K944" s="3"/>
      <c r="L944" s="3"/>
    </row>
    <row r="945" spans="7:12">
      <c r="G945" s="3"/>
      <c r="H945" s="3"/>
      <c r="I945" s="3"/>
      <c r="J945" s="3"/>
      <c r="K945" s="3"/>
      <c r="L945" s="3"/>
    </row>
    <row r="946" spans="7:12">
      <c r="G946" s="3"/>
      <c r="H946" s="3"/>
      <c r="I946" s="3"/>
      <c r="J946" s="3"/>
      <c r="K946" s="3"/>
      <c r="L946" s="3"/>
    </row>
    <row r="947" spans="7:12">
      <c r="G947" s="3"/>
      <c r="H947" s="3"/>
      <c r="I947" s="3"/>
      <c r="J947" s="3"/>
      <c r="K947" s="3"/>
      <c r="L947" s="3"/>
    </row>
    <row r="948" spans="7:12">
      <c r="G948" s="3"/>
      <c r="H948" s="3"/>
      <c r="I948" s="3"/>
      <c r="J948" s="3"/>
      <c r="K948" s="3"/>
      <c r="L948" s="3"/>
    </row>
    <row r="949" spans="7:12">
      <c r="G949" s="3"/>
      <c r="H949" s="3"/>
      <c r="I949" s="3"/>
      <c r="J949" s="3"/>
      <c r="K949" s="3"/>
      <c r="L949" s="3"/>
    </row>
    <row r="950" spans="7:12">
      <c r="G950" s="3"/>
      <c r="H950" s="3"/>
      <c r="I950" s="3"/>
      <c r="J950" s="3"/>
      <c r="K950" s="3"/>
      <c r="L950" s="3"/>
    </row>
    <row r="951" spans="7:12">
      <c r="G951" s="3"/>
      <c r="H951" s="3"/>
      <c r="I951" s="3"/>
      <c r="J951" s="3"/>
      <c r="K951" s="3"/>
      <c r="L951" s="3"/>
    </row>
    <row r="952" spans="7:12">
      <c r="G952" s="3"/>
      <c r="H952" s="3"/>
      <c r="I952" s="3"/>
      <c r="J952" s="3"/>
      <c r="K952" s="3"/>
      <c r="L952" s="3"/>
    </row>
    <row r="953" spans="7:12">
      <c r="G953" s="3"/>
      <c r="H953" s="3"/>
      <c r="I953" s="3"/>
      <c r="J953" s="3"/>
      <c r="K953" s="3"/>
      <c r="L953" s="3"/>
    </row>
    <row r="954" spans="7:12">
      <c r="G954" s="3"/>
      <c r="H954" s="3"/>
      <c r="I954" s="3"/>
      <c r="J954" s="3"/>
      <c r="K954" s="3"/>
      <c r="L954" s="3"/>
    </row>
    <row r="955" spans="7:12">
      <c r="G955" s="3"/>
      <c r="H955" s="3"/>
      <c r="I955" s="3"/>
      <c r="J955" s="3"/>
      <c r="K955" s="3"/>
      <c r="L955" s="3"/>
    </row>
    <row r="956" spans="7:12">
      <c r="G956" s="3"/>
      <c r="H956" s="3"/>
      <c r="I956" s="3"/>
      <c r="J956" s="3"/>
      <c r="K956" s="3"/>
      <c r="L956" s="3"/>
    </row>
    <row r="957" spans="7:12">
      <c r="G957" s="3"/>
      <c r="H957" s="3"/>
      <c r="I957" s="3"/>
      <c r="J957" s="3"/>
      <c r="K957" s="3"/>
      <c r="L957" s="3"/>
    </row>
    <row r="958" spans="7:12">
      <c r="G958" s="3"/>
      <c r="H958" s="3"/>
      <c r="I958" s="3"/>
      <c r="J958" s="3"/>
      <c r="K958" s="3"/>
      <c r="L958" s="3"/>
    </row>
    <row r="959" spans="7:12">
      <c r="G959" s="3"/>
      <c r="H959" s="3"/>
      <c r="I959" s="3"/>
      <c r="J959" s="3"/>
      <c r="K959" s="3"/>
      <c r="L959" s="3"/>
    </row>
    <row r="960" spans="7:12">
      <c r="G960" s="3"/>
      <c r="H960" s="3"/>
      <c r="I960" s="3"/>
      <c r="J960" s="3"/>
      <c r="K960" s="3"/>
      <c r="L960" s="3"/>
    </row>
    <row r="961" spans="7:12">
      <c r="G961" s="3"/>
      <c r="H961" s="3"/>
      <c r="I961" s="3"/>
      <c r="J961" s="3"/>
      <c r="K961" s="3"/>
      <c r="L961" s="3"/>
    </row>
    <row r="962" spans="7:12">
      <c r="G962" s="3"/>
      <c r="H962" s="3"/>
      <c r="I962" s="3"/>
      <c r="J962" s="3"/>
      <c r="K962" s="3"/>
      <c r="L962" s="3"/>
    </row>
    <row r="963" spans="7:12">
      <c r="G963" s="3"/>
      <c r="H963" s="3"/>
      <c r="I963" s="3"/>
      <c r="J963" s="3"/>
      <c r="K963" s="3"/>
      <c r="L963" s="3"/>
    </row>
    <row r="964" spans="7:12">
      <c r="G964" s="3"/>
      <c r="H964" s="3"/>
      <c r="I964" s="3"/>
      <c r="J964" s="3"/>
      <c r="K964" s="3"/>
      <c r="L964" s="3"/>
    </row>
    <row r="965" spans="7:12">
      <c r="G965" s="3"/>
      <c r="H965" s="3"/>
      <c r="I965" s="3"/>
      <c r="J965" s="3"/>
      <c r="K965" s="3"/>
      <c r="L965" s="3"/>
    </row>
    <row r="966" spans="7:12">
      <c r="G966" s="3"/>
      <c r="H966" s="3"/>
      <c r="I966" s="3"/>
      <c r="J966" s="3"/>
      <c r="K966" s="3"/>
      <c r="L966" s="3"/>
    </row>
    <row r="967" spans="7:12">
      <c r="G967" s="3"/>
      <c r="H967" s="3"/>
      <c r="I967" s="3"/>
      <c r="J967" s="3"/>
      <c r="K967" s="3"/>
      <c r="L967" s="3"/>
    </row>
    <row r="968" spans="7:12">
      <c r="G968" s="3"/>
      <c r="H968" s="3"/>
      <c r="I968" s="3"/>
      <c r="J968" s="3"/>
      <c r="K968" s="3"/>
      <c r="L968" s="3"/>
    </row>
    <row r="969" spans="7:12">
      <c r="G969" s="3"/>
      <c r="H969" s="3"/>
      <c r="I969" s="3"/>
      <c r="J969" s="3"/>
      <c r="K969" s="3"/>
      <c r="L969" s="3"/>
    </row>
    <row r="970" spans="7:12">
      <c r="G970" s="3"/>
      <c r="H970" s="3"/>
      <c r="I970" s="3"/>
      <c r="J970" s="3"/>
      <c r="K970" s="3"/>
      <c r="L970" s="3"/>
    </row>
    <row r="971" spans="7:12">
      <c r="G971" s="3"/>
      <c r="H971" s="3"/>
      <c r="I971" s="3"/>
      <c r="J971" s="3"/>
      <c r="K971" s="3"/>
      <c r="L971" s="3"/>
    </row>
    <row r="972" spans="7:12">
      <c r="G972" s="3"/>
      <c r="H972" s="3"/>
      <c r="I972" s="3"/>
      <c r="J972" s="3"/>
      <c r="K972" s="3"/>
      <c r="L972" s="3"/>
    </row>
    <row r="973" spans="7:12">
      <c r="G973" s="3"/>
      <c r="H973" s="3"/>
      <c r="I973" s="3"/>
      <c r="J973" s="3"/>
      <c r="K973" s="3"/>
      <c r="L973" s="3"/>
    </row>
    <row r="974" spans="7:12">
      <c r="G974" s="3"/>
      <c r="H974" s="3"/>
      <c r="I974" s="3"/>
      <c r="J974" s="3"/>
      <c r="K974" s="3"/>
      <c r="L974" s="3"/>
    </row>
    <row r="975" spans="7:12">
      <c r="G975" s="3"/>
      <c r="H975" s="3"/>
      <c r="I975" s="3"/>
      <c r="J975" s="3"/>
      <c r="K975" s="3"/>
      <c r="L975" s="3"/>
    </row>
    <row r="976" spans="7:12">
      <c r="G976" s="3"/>
      <c r="H976" s="3"/>
      <c r="I976" s="3"/>
      <c r="J976" s="3"/>
      <c r="K976" s="3"/>
      <c r="L976" s="3"/>
    </row>
    <row r="977" spans="7:12">
      <c r="G977" s="3"/>
      <c r="H977" s="3"/>
      <c r="I977" s="3"/>
      <c r="J977" s="3"/>
      <c r="K977" s="3"/>
      <c r="L977" s="3"/>
    </row>
    <row r="978" spans="7:12">
      <c r="G978" s="3"/>
      <c r="H978" s="3"/>
      <c r="I978" s="3"/>
      <c r="J978" s="3"/>
      <c r="K978" s="3"/>
      <c r="L978" s="3"/>
    </row>
    <row r="979" spans="7:12">
      <c r="G979" s="3"/>
      <c r="H979" s="3"/>
      <c r="I979" s="3"/>
      <c r="J979" s="3"/>
      <c r="K979" s="3"/>
      <c r="L979" s="3"/>
    </row>
    <row r="980" spans="7:12">
      <c r="G980" s="3"/>
      <c r="H980" s="3"/>
      <c r="I980" s="3"/>
      <c r="J980" s="3"/>
      <c r="K980" s="3"/>
      <c r="L980" s="3"/>
    </row>
    <row r="981" spans="7:12">
      <c r="G981" s="3"/>
      <c r="H981" s="3"/>
      <c r="I981" s="3"/>
      <c r="J981" s="3"/>
      <c r="K981" s="3"/>
      <c r="L981" s="3"/>
    </row>
    <row r="982" spans="7:12">
      <c r="G982" s="3"/>
      <c r="H982" s="3"/>
      <c r="I982" s="3"/>
      <c r="J982" s="3"/>
      <c r="K982" s="3"/>
      <c r="L982" s="3"/>
    </row>
    <row r="983" spans="7:12">
      <c r="G983" s="3"/>
      <c r="H983" s="3"/>
      <c r="I983" s="3"/>
      <c r="J983" s="3"/>
      <c r="K983" s="3"/>
      <c r="L983" s="3"/>
    </row>
    <row r="984" spans="7:12">
      <c r="G984" s="3"/>
      <c r="H984" s="3"/>
      <c r="I984" s="3"/>
      <c r="J984" s="3"/>
      <c r="K984" s="3"/>
      <c r="L984" s="3"/>
    </row>
    <row r="985" spans="7:12">
      <c r="G985" s="3"/>
      <c r="H985" s="3"/>
      <c r="I985" s="3"/>
      <c r="J985" s="3"/>
      <c r="K985" s="3"/>
      <c r="L985" s="3"/>
    </row>
    <row r="986" spans="7:12">
      <c r="G986" s="3"/>
      <c r="H986" s="3"/>
      <c r="I986" s="3"/>
      <c r="J986" s="3"/>
      <c r="K986" s="3"/>
      <c r="L986" s="3"/>
    </row>
    <row r="987" spans="7:12">
      <c r="G987" s="3"/>
      <c r="H987" s="3"/>
      <c r="I987" s="3"/>
      <c r="J987" s="3"/>
      <c r="K987" s="3"/>
      <c r="L987" s="3"/>
    </row>
    <row r="988" spans="7:12">
      <c r="G988" s="3"/>
      <c r="H988" s="3"/>
      <c r="I988" s="3"/>
      <c r="J988" s="3"/>
      <c r="K988" s="3"/>
      <c r="L988" s="3"/>
    </row>
    <row r="989" spans="7:12">
      <c r="G989" s="3"/>
      <c r="H989" s="3"/>
      <c r="I989" s="3"/>
      <c r="J989" s="3"/>
      <c r="K989" s="3"/>
      <c r="L989" s="3"/>
    </row>
    <row r="990" spans="7:12">
      <c r="G990" s="3"/>
      <c r="H990" s="3"/>
      <c r="I990" s="3"/>
      <c r="J990" s="3"/>
      <c r="K990" s="3"/>
      <c r="L990" s="3"/>
    </row>
    <row r="991" spans="7:12">
      <c r="G991" s="3"/>
      <c r="H991" s="3"/>
      <c r="I991" s="3"/>
      <c r="J991" s="3"/>
      <c r="K991" s="3"/>
      <c r="L991" s="3"/>
    </row>
    <row r="992" spans="7:12">
      <c r="G992" s="3"/>
      <c r="H992" s="3"/>
      <c r="I992" s="3"/>
      <c r="J992" s="3"/>
      <c r="K992" s="3"/>
      <c r="L992" s="3"/>
    </row>
    <row r="993" spans="7:12">
      <c r="G993" s="3"/>
      <c r="H993" s="3"/>
      <c r="I993" s="3"/>
      <c r="J993" s="3"/>
      <c r="K993" s="3"/>
      <c r="L993" s="3"/>
    </row>
    <row r="994" spans="7:12">
      <c r="G994" s="3"/>
      <c r="H994" s="3"/>
      <c r="I994" s="3"/>
      <c r="J994" s="3"/>
      <c r="K994" s="3"/>
      <c r="L994" s="3"/>
    </row>
    <row r="995" spans="7:12">
      <c r="G995" s="3"/>
      <c r="H995" s="3"/>
      <c r="I995" s="3"/>
      <c r="J995" s="3"/>
      <c r="K995" s="3"/>
      <c r="L995" s="3"/>
    </row>
    <row r="996" spans="7:12">
      <c r="G996" s="3"/>
      <c r="H996" s="3"/>
      <c r="I996" s="3"/>
      <c r="J996" s="3"/>
      <c r="K996" s="3"/>
      <c r="L996" s="3"/>
    </row>
    <row r="997" spans="7:12">
      <c r="G997" s="3"/>
      <c r="H997" s="3"/>
      <c r="I997" s="3"/>
      <c r="J997" s="3"/>
      <c r="K997" s="3"/>
      <c r="L997" s="3"/>
    </row>
    <row r="998" spans="7:12">
      <c r="G998" s="3"/>
      <c r="H998" s="3"/>
      <c r="I998" s="3"/>
      <c r="J998" s="3"/>
      <c r="K998" s="3"/>
      <c r="L998" s="3"/>
    </row>
    <row r="999" spans="7:12">
      <c r="G999" s="3"/>
      <c r="H999" s="3"/>
      <c r="I999" s="3"/>
      <c r="J999" s="3"/>
      <c r="K999" s="3"/>
      <c r="L999" s="3"/>
    </row>
    <row r="1000" spans="7:12">
      <c r="G1000" s="3"/>
      <c r="H1000" s="3"/>
      <c r="I1000" s="3"/>
      <c r="J1000" s="3"/>
      <c r="K1000" s="3"/>
      <c r="L1000" s="3"/>
    </row>
    <row r="1001" spans="7:12">
      <c r="G1001" s="3"/>
      <c r="H1001" s="3"/>
      <c r="I1001" s="3"/>
      <c r="J1001" s="3"/>
      <c r="K1001" s="3"/>
      <c r="L1001" s="3"/>
    </row>
    <row r="1002" spans="7:12">
      <c r="G1002" s="3"/>
      <c r="H1002" s="3"/>
      <c r="I1002" s="3"/>
      <c r="J1002" s="3"/>
      <c r="K1002" s="3"/>
      <c r="L1002" s="3"/>
    </row>
    <row r="1003" spans="7:12">
      <c r="G1003" s="3"/>
      <c r="H1003" s="3"/>
      <c r="I1003" s="3"/>
      <c r="J1003" s="3"/>
      <c r="K1003" s="3"/>
      <c r="L1003" s="3"/>
    </row>
    <row r="1004" spans="7:12">
      <c r="G1004" s="3"/>
      <c r="H1004" s="3"/>
      <c r="I1004" s="3"/>
      <c r="J1004" s="3"/>
      <c r="K1004" s="3"/>
      <c r="L1004" s="3"/>
    </row>
    <row r="1005" spans="7:12">
      <c r="G1005" s="3"/>
      <c r="H1005" s="3"/>
      <c r="I1005" s="3"/>
      <c r="J1005" s="3"/>
      <c r="K1005" s="3"/>
      <c r="L1005" s="3"/>
    </row>
  </sheetData>
  <conditionalFormatting sqref="K4:K104">
    <cfRule type="colorScale" priority="1">
      <colorScale>
        <cfvo type="min"/>
        <cfvo type="max"/>
        <color rgb="FFFFFFFF"/>
        <color rgb="FFE67C73"/>
      </colorScale>
    </cfRule>
  </conditionalFormatting>
  <conditionalFormatting sqref="G4:G104">
    <cfRule type="colorScale" priority="2">
      <colorScale>
        <cfvo type="min"/>
        <cfvo type="max"/>
        <color rgb="FFFFFFFF"/>
        <color rgb="FFE67C73"/>
      </colorScale>
    </cfRule>
  </conditionalFormatting>
  <conditionalFormatting sqref="M4:N104">
    <cfRule type="colorScale" priority="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E4:E104">
    <cfRule type="colorScale" priority="4">
      <colorScale>
        <cfvo type="min"/>
        <cfvo type="max"/>
        <color rgb="FFFFFFFF"/>
        <color rgb="FFE67C73"/>
      </colorScale>
    </cfRule>
  </conditionalFormatting>
  <conditionalFormatting sqref="D4:D104">
    <cfRule type="colorScale" priority="5">
      <colorScale>
        <cfvo type="min"/>
        <cfvo type="max"/>
        <color rgb="FFFFFFFF"/>
        <color rgb="FFE67C73"/>
      </colorScale>
    </cfRule>
  </conditionalFormatting>
  <conditionalFormatting sqref="C4:C104">
    <cfRule type="colorScale" priority="6">
      <colorScale>
        <cfvo type="min"/>
        <cfvo type="max"/>
        <color rgb="FFFFFFFF"/>
        <color rgb="FFE67C73"/>
      </colorScale>
    </cfRule>
  </conditionalFormatting>
  <conditionalFormatting sqref="B4:B104">
    <cfRule type="colorScale" priority="7">
      <colorScale>
        <cfvo type="min"/>
        <cfvo type="max"/>
        <color rgb="FFFFFFFF"/>
        <color rgb="FFE67C73"/>
      </colorScale>
    </cfRule>
  </conditionalFormatting>
  <conditionalFormatting sqref="S4:AB104">
    <cfRule type="colorScale" priority="8">
      <colorScale>
        <cfvo type="min"/>
        <cfvo type="max"/>
        <color rgb="FFFFFFFF"/>
        <color rgb="FFE67C73"/>
      </colorScale>
    </cfRule>
  </conditionalFormatting>
  <conditionalFormatting sqref="I4:I104">
    <cfRule type="colorScale" priority="9">
      <colorScale>
        <cfvo type="min"/>
        <cfvo type="max"/>
        <color rgb="FFFFFFFF"/>
        <color rgb="FFE67C73"/>
      </colorScale>
    </cfRule>
  </conditionalFormatting>
  <conditionalFormatting sqref="J4:J104">
    <cfRule type="colorScale" priority="10">
      <colorScale>
        <cfvo type="min"/>
        <cfvo type="max"/>
        <color rgb="FFFFFFFF"/>
        <color rgb="FFE67C73"/>
      </colorScale>
    </cfRule>
  </conditionalFormatting>
  <conditionalFormatting sqref="H4:H104">
    <cfRule type="colorScale" priority="11">
      <colorScale>
        <cfvo type="min"/>
        <cfvo type="max"/>
        <color rgb="FFFFFFFF"/>
        <color rgb="FFE67C73"/>
      </colorScale>
    </cfRule>
  </conditionalFormatting>
  <dataValidations count="1">
    <dataValidation type="list" allowBlank="1" sqref="A4" xr:uid="{00000000-0002-0000-0000-000001000000}">
      <formula1>$A$5:$A$104</formula1>
    </dataValidation>
  </dataValidation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Data!$S$1:$T$1</xm:f>
          </x14:formula1>
          <xm:sqref>P4:P5 P7:P8 P10:P15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3:AM66"/>
  <sheetViews>
    <sheetView workbookViewId="0">
      <pane xSplit="2" topLeftCell="C1" activePane="topRight" state="frozen"/>
      <selection pane="topRight" activeCell="D2" sqref="D2"/>
    </sheetView>
  </sheetViews>
  <sheetFormatPr defaultColWidth="12.5703125" defaultRowHeight="15.75" customHeight="1"/>
  <cols>
    <col min="1" max="39" width="9.42578125" customWidth="1"/>
  </cols>
  <sheetData>
    <row r="3" spans="1:39">
      <c r="C3" s="14">
        <v>44208</v>
      </c>
      <c r="D3" s="14">
        <v>44215</v>
      </c>
      <c r="E3" s="14">
        <v>44222</v>
      </c>
      <c r="F3" s="14">
        <v>44229</v>
      </c>
      <c r="G3" s="14">
        <v>44236</v>
      </c>
      <c r="H3" s="14">
        <v>44243</v>
      </c>
      <c r="I3" s="14">
        <v>44250</v>
      </c>
      <c r="J3" s="14">
        <v>44257</v>
      </c>
      <c r="K3" s="14">
        <v>44264</v>
      </c>
      <c r="L3" s="14">
        <v>44271</v>
      </c>
      <c r="M3" s="14">
        <v>44278</v>
      </c>
      <c r="N3" s="14">
        <v>44285</v>
      </c>
      <c r="O3" s="14">
        <v>44292</v>
      </c>
      <c r="P3" s="14">
        <v>44299</v>
      </c>
      <c r="Q3" s="14">
        <v>44306</v>
      </c>
      <c r="R3" s="14">
        <v>44313</v>
      </c>
      <c r="S3" s="14">
        <v>44320</v>
      </c>
      <c r="T3" s="14">
        <v>44327</v>
      </c>
      <c r="U3" s="14">
        <v>44334</v>
      </c>
      <c r="V3" s="14">
        <v>44341</v>
      </c>
      <c r="W3" s="14">
        <v>44348</v>
      </c>
    </row>
    <row r="4" spans="1:39">
      <c r="C4" s="1" t="s">
        <v>50</v>
      </c>
      <c r="D4" s="1" t="s">
        <v>51</v>
      </c>
      <c r="E4" s="1" t="s">
        <v>52</v>
      </c>
      <c r="F4" s="1" t="s">
        <v>53</v>
      </c>
      <c r="G4" s="1" t="s">
        <v>54</v>
      </c>
      <c r="H4" s="1" t="s">
        <v>55</v>
      </c>
      <c r="I4" s="1" t="s">
        <v>56</v>
      </c>
      <c r="J4" s="1" t="s">
        <v>57</v>
      </c>
      <c r="K4" s="1" t="s">
        <v>58</v>
      </c>
      <c r="L4" s="1" t="s">
        <v>59</v>
      </c>
      <c r="M4" s="1" t="s">
        <v>60</v>
      </c>
      <c r="N4" s="1" t="s">
        <v>61</v>
      </c>
      <c r="O4" s="1" t="s">
        <v>62</v>
      </c>
      <c r="P4" s="1" t="s">
        <v>63</v>
      </c>
      <c r="Q4" s="1" t="s">
        <v>64</v>
      </c>
      <c r="R4" s="1" t="s">
        <v>65</v>
      </c>
      <c r="S4" s="1" t="s">
        <v>66</v>
      </c>
      <c r="T4" s="1" t="s">
        <v>67</v>
      </c>
      <c r="U4" s="1" t="s">
        <v>68</v>
      </c>
      <c r="V4" s="1" t="s">
        <v>69</v>
      </c>
      <c r="W4" s="1" t="s">
        <v>70</v>
      </c>
    </row>
    <row r="5" spans="1:39">
      <c r="A5" s="15">
        <f t="shared" ref="A5:A10" si="0">SUM(C5:P5)/SUM($C$5:$P$10)</f>
        <v>0.11023622047244094</v>
      </c>
      <c r="B5" s="1" t="str">
        <f>"(" &amp; SUM(C5:P5) &amp; ") GotSG"</f>
        <v>(14) GotSG</v>
      </c>
      <c r="E5" s="1">
        <v>1</v>
      </c>
      <c r="G5" s="1">
        <v>4</v>
      </c>
      <c r="H5" s="1">
        <v>3</v>
      </c>
      <c r="J5" s="1">
        <v>2</v>
      </c>
      <c r="L5" s="1">
        <v>2</v>
      </c>
      <c r="M5" s="1">
        <v>1</v>
      </c>
      <c r="N5" s="1">
        <v>1</v>
      </c>
      <c r="Q5" s="1">
        <v>2</v>
      </c>
      <c r="R5" s="1">
        <v>1</v>
      </c>
      <c r="S5" s="1">
        <v>4</v>
      </c>
      <c r="T5" s="1">
        <v>1</v>
      </c>
      <c r="U5" s="1"/>
      <c r="V5" s="1">
        <v>1</v>
      </c>
      <c r="W5" s="1">
        <v>5</v>
      </c>
      <c r="X5" s="4">
        <f t="shared" ref="X5:X10" si="1">SUM(C5:W5)</f>
        <v>28</v>
      </c>
      <c r="Y5" s="16">
        <f t="shared" ref="Y5:Y10" si="2">X5/(SUM($X$5:$X$10))</f>
        <v>0.13793103448275862</v>
      </c>
    </row>
    <row r="6" spans="1:39">
      <c r="A6" s="15">
        <f t="shared" si="0"/>
        <v>0.14173228346456693</v>
      </c>
      <c r="B6" s="1" t="str">
        <f>"(" &amp; SUM(C6:P6) &amp; ") FotA"</f>
        <v>(18) FotA</v>
      </c>
      <c r="C6" s="1">
        <v>4</v>
      </c>
      <c r="D6" s="1">
        <v>1</v>
      </c>
      <c r="E6" s="1">
        <v>1</v>
      </c>
      <c r="F6" s="1">
        <v>2</v>
      </c>
      <c r="G6" s="1">
        <v>1</v>
      </c>
      <c r="H6" s="1">
        <v>2</v>
      </c>
      <c r="J6" s="1">
        <v>1</v>
      </c>
      <c r="K6" s="1">
        <v>2</v>
      </c>
      <c r="L6" s="1">
        <v>2</v>
      </c>
      <c r="M6" s="1">
        <v>1</v>
      </c>
      <c r="N6" s="1">
        <v>1</v>
      </c>
      <c r="Q6" s="1">
        <v>1</v>
      </c>
      <c r="R6" s="1">
        <v>2</v>
      </c>
      <c r="S6" s="1"/>
      <c r="T6" s="1">
        <v>1</v>
      </c>
      <c r="U6" s="1">
        <v>3</v>
      </c>
      <c r="V6" s="1">
        <v>1</v>
      </c>
      <c r="W6" s="1">
        <v>3</v>
      </c>
      <c r="X6" s="4">
        <f t="shared" si="1"/>
        <v>29</v>
      </c>
      <c r="Y6" s="16">
        <f t="shared" si="2"/>
        <v>0.14285714285714285</v>
      </c>
    </row>
    <row r="7" spans="1:39">
      <c r="A7" s="15">
        <f t="shared" si="0"/>
        <v>0.14960629921259844</v>
      </c>
      <c r="B7" s="1" t="str">
        <f>"(" &amp; SUM(C7:P7) &amp; ") 5 Units"</f>
        <v>(19) 5 Units</v>
      </c>
      <c r="C7" s="1">
        <v>1</v>
      </c>
      <c r="D7" s="1">
        <v>2</v>
      </c>
      <c r="E7" s="1">
        <v>2</v>
      </c>
      <c r="F7" s="1">
        <v>1</v>
      </c>
      <c r="H7" s="1">
        <v>1</v>
      </c>
      <c r="I7" s="1">
        <v>4</v>
      </c>
      <c r="J7" s="1">
        <v>1</v>
      </c>
      <c r="K7" s="1">
        <v>1</v>
      </c>
      <c r="L7" s="1">
        <v>1</v>
      </c>
      <c r="M7" s="1">
        <v>1</v>
      </c>
      <c r="N7" s="1">
        <v>3</v>
      </c>
      <c r="P7" s="1">
        <v>1</v>
      </c>
      <c r="Q7" s="1">
        <v>2</v>
      </c>
      <c r="S7" s="1">
        <v>1</v>
      </c>
      <c r="T7" s="1">
        <v>1</v>
      </c>
      <c r="U7" s="1">
        <v>1</v>
      </c>
      <c r="V7" s="1"/>
      <c r="W7" s="1">
        <v>5</v>
      </c>
      <c r="X7" s="4">
        <f t="shared" si="1"/>
        <v>29</v>
      </c>
      <c r="Y7" s="16">
        <f t="shared" si="2"/>
        <v>0.14285714285714285</v>
      </c>
    </row>
    <row r="8" spans="1:39">
      <c r="A8" s="15">
        <f t="shared" si="0"/>
        <v>0.29921259842519687</v>
      </c>
      <c r="B8" s="1" t="str">
        <f>"(" &amp; SUM(C8:P8) &amp; ") 2BP"</f>
        <v>(38) 2BP</v>
      </c>
      <c r="C8" s="1">
        <v>4</v>
      </c>
      <c r="D8" s="1">
        <v>2</v>
      </c>
      <c r="E8" s="1">
        <v>3</v>
      </c>
      <c r="F8" s="1">
        <v>2</v>
      </c>
      <c r="G8" s="1">
        <v>2</v>
      </c>
      <c r="H8" s="1">
        <v>3</v>
      </c>
      <c r="I8" s="1">
        <v>3</v>
      </c>
      <c r="J8" s="1">
        <v>2</v>
      </c>
      <c r="K8" s="1">
        <v>1</v>
      </c>
      <c r="L8" s="1">
        <v>3</v>
      </c>
      <c r="M8" s="1">
        <v>4</v>
      </c>
      <c r="N8" s="1">
        <v>2</v>
      </c>
      <c r="P8" s="1">
        <v>7</v>
      </c>
      <c r="Q8" s="1">
        <v>2</v>
      </c>
      <c r="R8" s="1">
        <v>1</v>
      </c>
      <c r="S8" s="1">
        <v>2</v>
      </c>
      <c r="T8" s="1">
        <v>2</v>
      </c>
      <c r="U8" s="1">
        <v>3</v>
      </c>
      <c r="V8" s="1">
        <v>2</v>
      </c>
      <c r="W8" s="1">
        <v>3</v>
      </c>
      <c r="X8" s="4">
        <f t="shared" si="1"/>
        <v>53</v>
      </c>
      <c r="Y8" s="16">
        <f t="shared" si="2"/>
        <v>0.26108374384236455</v>
      </c>
    </row>
    <row r="9" spans="1:39">
      <c r="A9" s="15">
        <f t="shared" si="0"/>
        <v>0.15748031496062992</v>
      </c>
      <c r="B9" s="1" t="str">
        <f>"(" &amp; SUM(C9:P9) &amp; ") 25G"</f>
        <v>(20) 25G</v>
      </c>
      <c r="C9" s="1">
        <v>2</v>
      </c>
      <c r="D9" s="1">
        <v>2</v>
      </c>
      <c r="E9" s="1">
        <v>2</v>
      </c>
      <c r="F9" s="1">
        <v>1</v>
      </c>
      <c r="H9" s="1">
        <v>1</v>
      </c>
      <c r="I9" s="1">
        <v>3</v>
      </c>
      <c r="K9" s="1">
        <v>3</v>
      </c>
      <c r="L9" s="1">
        <v>3</v>
      </c>
      <c r="M9" s="1">
        <v>2</v>
      </c>
      <c r="P9" s="1">
        <v>1</v>
      </c>
      <c r="Q9" s="1">
        <v>1</v>
      </c>
      <c r="R9" s="1">
        <v>1</v>
      </c>
      <c r="S9" s="1">
        <v>4</v>
      </c>
      <c r="T9" s="1">
        <v>2</v>
      </c>
      <c r="U9" s="1">
        <v>1</v>
      </c>
      <c r="V9" s="1">
        <v>1</v>
      </c>
      <c r="W9" s="1">
        <v>1</v>
      </c>
      <c r="X9" s="4">
        <f t="shared" si="1"/>
        <v>31</v>
      </c>
      <c r="Y9" s="16">
        <f t="shared" si="2"/>
        <v>0.15270935960591134</v>
      </c>
    </row>
    <row r="10" spans="1:39">
      <c r="A10" s="15">
        <f t="shared" si="0"/>
        <v>0.14173228346456693</v>
      </c>
      <c r="B10" s="1" t="str">
        <f>"(" &amp; SUM(C10:P10) &amp; ") 20FP"</f>
        <v>(18) 20FP</v>
      </c>
      <c r="C10" s="1">
        <v>3</v>
      </c>
      <c r="D10" s="1">
        <v>2</v>
      </c>
      <c r="F10" s="1">
        <v>2</v>
      </c>
      <c r="G10" s="1">
        <v>3</v>
      </c>
      <c r="H10" s="1">
        <v>3</v>
      </c>
      <c r="L10" s="1">
        <v>1</v>
      </c>
      <c r="M10" s="1">
        <v>1</v>
      </c>
      <c r="N10" s="1">
        <v>2</v>
      </c>
      <c r="P10" s="1">
        <v>1</v>
      </c>
      <c r="Q10" s="1">
        <v>1</v>
      </c>
      <c r="R10" s="1">
        <v>3</v>
      </c>
      <c r="S10" s="1">
        <v>5</v>
      </c>
      <c r="T10" s="1">
        <v>3</v>
      </c>
      <c r="U10" s="1">
        <v>1</v>
      </c>
      <c r="V10" s="1">
        <v>1</v>
      </c>
      <c r="W10" s="1">
        <v>1</v>
      </c>
      <c r="X10" s="4">
        <f t="shared" si="1"/>
        <v>33</v>
      </c>
      <c r="Y10" s="16">
        <f t="shared" si="2"/>
        <v>0.1625615763546798</v>
      </c>
    </row>
    <row r="11" spans="1:39">
      <c r="A11" s="17"/>
    </row>
    <row r="12" spans="1:39">
      <c r="A12" s="15">
        <f t="shared" ref="A12:A17" si="3">SUM(C12:P12)/SUM($C$12:$P$17)</f>
        <v>0.22857142857142856</v>
      </c>
      <c r="B12" s="1" t="str">
        <f>"(" &amp; SUM(C12:P12) &amp; ") RF"</f>
        <v>(16) RF</v>
      </c>
      <c r="C12" s="1">
        <v>2</v>
      </c>
      <c r="D12" s="1">
        <v>2</v>
      </c>
      <c r="E12" s="1">
        <v>3</v>
      </c>
      <c r="F12" s="1">
        <v>3</v>
      </c>
      <c r="H12" s="1">
        <v>2</v>
      </c>
      <c r="J12" s="1">
        <v>1</v>
      </c>
      <c r="K12" s="1">
        <v>1</v>
      </c>
      <c r="M12" s="1">
        <v>1</v>
      </c>
      <c r="N12" s="1">
        <v>1</v>
      </c>
      <c r="R12" s="1">
        <v>1</v>
      </c>
      <c r="S12" s="1"/>
      <c r="T12" s="1">
        <v>1</v>
      </c>
      <c r="U12" s="1">
        <v>1</v>
      </c>
      <c r="V12" s="1"/>
      <c r="W12" s="1"/>
      <c r="X12" s="4">
        <f t="shared" ref="X12:X17" si="4">SUM(C12:W12)</f>
        <v>19</v>
      </c>
      <c r="Y12" s="16">
        <f t="shared" ref="Y12:Y17" si="5">X12/(SUM($X$12:$X$17))</f>
        <v>0.18446601941747573</v>
      </c>
    </row>
    <row r="13" spans="1:39">
      <c r="A13" s="15">
        <f t="shared" si="3"/>
        <v>0.17142857142857143</v>
      </c>
      <c r="B13" s="1" t="str">
        <f>"(" &amp; SUM(C13:P13) &amp; ") TS"</f>
        <v>(12) TS</v>
      </c>
      <c r="C13" s="1">
        <v>1</v>
      </c>
      <c r="E13" s="1">
        <v>1</v>
      </c>
      <c r="F13" s="1">
        <v>3</v>
      </c>
      <c r="G13" s="1">
        <v>1</v>
      </c>
      <c r="J13" s="1">
        <v>1</v>
      </c>
      <c r="K13" s="1">
        <v>1</v>
      </c>
      <c r="L13" s="1">
        <v>3</v>
      </c>
      <c r="N13" s="1">
        <v>1</v>
      </c>
      <c r="Q13" s="1">
        <v>3</v>
      </c>
      <c r="S13" s="1">
        <v>1</v>
      </c>
      <c r="T13" s="1">
        <v>2</v>
      </c>
      <c r="U13" s="1">
        <v>1</v>
      </c>
      <c r="V13" s="1">
        <v>1</v>
      </c>
      <c r="W13" s="1"/>
      <c r="X13" s="4">
        <f t="shared" si="4"/>
        <v>20</v>
      </c>
      <c r="Y13" s="16">
        <f t="shared" si="5"/>
        <v>0.1941747572815534</v>
      </c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>
      <c r="A14" s="15">
        <f t="shared" si="3"/>
        <v>0.15714285714285714</v>
      </c>
      <c r="B14" s="1" t="str">
        <f>"(" &amp; SUM(C14:P14) &amp; ") 200G"</f>
        <v>(11) 200G</v>
      </c>
      <c r="C14" s="1">
        <v>1</v>
      </c>
      <c r="D14" s="1">
        <v>1</v>
      </c>
      <c r="E14" s="1">
        <v>2</v>
      </c>
      <c r="I14" s="1">
        <v>1</v>
      </c>
      <c r="J14" s="1">
        <v>3</v>
      </c>
      <c r="K14" s="1">
        <v>1</v>
      </c>
      <c r="L14" s="1">
        <v>1</v>
      </c>
      <c r="P14" s="1">
        <v>1</v>
      </c>
      <c r="Q14" s="1">
        <v>2</v>
      </c>
      <c r="S14" s="1">
        <v>2</v>
      </c>
      <c r="V14" s="1">
        <v>1</v>
      </c>
      <c r="X14" s="4">
        <f t="shared" si="4"/>
        <v>16</v>
      </c>
      <c r="Y14" s="16">
        <f t="shared" si="5"/>
        <v>0.1553398058252427</v>
      </c>
    </row>
    <row r="15" spans="1:39">
      <c r="A15" s="15">
        <f t="shared" si="3"/>
        <v>0.11428571428571428</v>
      </c>
      <c r="B15" s="1" t="str">
        <f>"(" &amp; SUM(C15:P15) &amp; ") 10R"</f>
        <v>(8) 10R</v>
      </c>
      <c r="D15" s="1">
        <v>3</v>
      </c>
      <c r="F15" s="1">
        <v>1</v>
      </c>
      <c r="G15" s="1">
        <v>1</v>
      </c>
      <c r="I15" s="1">
        <v>1</v>
      </c>
      <c r="J15" s="1">
        <v>1</v>
      </c>
      <c r="N15" s="1">
        <v>1</v>
      </c>
      <c r="Q15" s="1">
        <v>1</v>
      </c>
      <c r="S15" s="1">
        <v>1</v>
      </c>
      <c r="T15" s="1">
        <v>1</v>
      </c>
      <c r="V15" s="1">
        <v>2</v>
      </c>
      <c r="W15" s="1">
        <v>1</v>
      </c>
      <c r="X15" s="4">
        <f t="shared" si="4"/>
        <v>14</v>
      </c>
      <c r="Y15" s="16">
        <f t="shared" si="5"/>
        <v>0.13592233009708737</v>
      </c>
    </row>
    <row r="16" spans="1:39">
      <c r="A16" s="15">
        <f t="shared" si="3"/>
        <v>0.11428571428571428</v>
      </c>
      <c r="B16" s="1" t="str">
        <f>"(" &amp; SUM(C16:P16) &amp; ") 100FP"</f>
        <v>(8) 100FP</v>
      </c>
      <c r="C16" s="1">
        <v>2</v>
      </c>
      <c r="I16" s="1">
        <v>1</v>
      </c>
      <c r="L16" s="1">
        <v>1</v>
      </c>
      <c r="M16" s="1">
        <v>3</v>
      </c>
      <c r="P16" s="1">
        <v>1</v>
      </c>
      <c r="Q16" s="1">
        <v>1</v>
      </c>
      <c r="T16" s="1">
        <v>2</v>
      </c>
      <c r="U16" s="1">
        <v>2</v>
      </c>
      <c r="V16" s="1"/>
      <c r="W16" s="1"/>
      <c r="X16" s="4">
        <f t="shared" si="4"/>
        <v>13</v>
      </c>
      <c r="Y16" s="16">
        <f t="shared" si="5"/>
        <v>0.12621359223300971</v>
      </c>
    </row>
    <row r="17" spans="1:25">
      <c r="A17" s="15">
        <f t="shared" si="3"/>
        <v>0.21428571428571427</v>
      </c>
      <c r="B17" s="1" t="str">
        <f>"(" &amp; SUM(C17:P17) &amp; ") S Med."</f>
        <v>(15) S Med.</v>
      </c>
      <c r="D17" s="1">
        <v>1</v>
      </c>
      <c r="F17" s="1">
        <v>2</v>
      </c>
      <c r="G17" s="1">
        <v>1</v>
      </c>
      <c r="H17" s="1">
        <v>2</v>
      </c>
      <c r="I17" s="1">
        <v>1</v>
      </c>
      <c r="J17" s="1">
        <v>2</v>
      </c>
      <c r="K17" s="1">
        <v>2</v>
      </c>
      <c r="M17" s="1">
        <v>1</v>
      </c>
      <c r="N17" s="1">
        <v>1</v>
      </c>
      <c r="P17" s="1">
        <v>2</v>
      </c>
      <c r="Q17" s="1">
        <v>1</v>
      </c>
      <c r="R17" s="1">
        <v>1</v>
      </c>
      <c r="S17" s="1"/>
      <c r="T17" s="1">
        <v>2</v>
      </c>
      <c r="U17" s="1"/>
      <c r="V17" s="1">
        <v>1</v>
      </c>
      <c r="W17" s="1">
        <v>1</v>
      </c>
      <c r="X17" s="4">
        <f t="shared" si="4"/>
        <v>21</v>
      </c>
      <c r="Y17" s="16">
        <f t="shared" si="5"/>
        <v>0.20388349514563106</v>
      </c>
    </row>
    <row r="18" spans="1:25">
      <c r="A18" s="17"/>
    </row>
    <row r="19" spans="1:25">
      <c r="A19" s="15">
        <f t="shared" ref="A19:A24" si="6">SUM(C19:P19)/SUM($C$19:$P$24)</f>
        <v>0.2</v>
      </c>
      <c r="B19" s="1" t="str">
        <f>"(" &amp; SUM(C19:P19) &amp; ") SSW"</f>
        <v>(10) SSW</v>
      </c>
      <c r="C19" s="1">
        <v>1</v>
      </c>
      <c r="G19" s="1">
        <v>1</v>
      </c>
      <c r="H19" s="1">
        <v>1</v>
      </c>
      <c r="J19" s="1">
        <v>1</v>
      </c>
      <c r="K19" s="1">
        <v>2</v>
      </c>
      <c r="L19" s="1">
        <v>1</v>
      </c>
      <c r="N19" s="1">
        <v>2</v>
      </c>
      <c r="P19" s="1">
        <v>1</v>
      </c>
      <c r="T19" s="1">
        <v>2</v>
      </c>
      <c r="X19" s="4">
        <f t="shared" ref="X19:X24" si="7">SUM(C19:W19)</f>
        <v>12</v>
      </c>
      <c r="Y19" s="16">
        <f t="shared" ref="Y19:Y24" si="8">X19/(SUM($X$19:$X$24))</f>
        <v>0.16666666666666666</v>
      </c>
    </row>
    <row r="20" spans="1:25">
      <c r="A20" s="15">
        <f t="shared" si="6"/>
        <v>0.1</v>
      </c>
      <c r="B20" s="1" t="str">
        <f>"(" &amp; SUM(C20:P20) &amp; ") TF"</f>
        <v>(5) TF</v>
      </c>
      <c r="F20" s="1">
        <v>1</v>
      </c>
      <c r="J20" s="1">
        <v>1</v>
      </c>
      <c r="K20" s="1">
        <v>1</v>
      </c>
      <c r="M20" s="1">
        <v>1</v>
      </c>
      <c r="N20" s="1">
        <v>1</v>
      </c>
      <c r="Q20" s="1">
        <v>1</v>
      </c>
      <c r="V20" s="1">
        <v>1</v>
      </c>
      <c r="W20" s="1">
        <v>1</v>
      </c>
      <c r="X20" s="4">
        <f t="shared" si="7"/>
        <v>8</v>
      </c>
      <c r="Y20" s="16">
        <f t="shared" si="8"/>
        <v>0.1111111111111111</v>
      </c>
    </row>
    <row r="21" spans="1:25">
      <c r="A21" s="15">
        <f t="shared" si="6"/>
        <v>0.18</v>
      </c>
      <c r="B21" s="1" t="str">
        <f>"(" &amp; SUM(C21:P21) &amp; ") FoY"</f>
        <v>(9) FoY</v>
      </c>
      <c r="C21" s="1">
        <v>1</v>
      </c>
      <c r="D21" s="1">
        <v>2</v>
      </c>
      <c r="H21" s="1">
        <v>1</v>
      </c>
      <c r="K21" s="1">
        <v>2</v>
      </c>
      <c r="L21" s="1">
        <v>1</v>
      </c>
      <c r="M21" s="1">
        <v>1</v>
      </c>
      <c r="P21" s="1">
        <v>1</v>
      </c>
      <c r="Q21" s="1">
        <v>3</v>
      </c>
      <c r="T21" s="1">
        <v>1</v>
      </c>
      <c r="X21" s="4">
        <f t="shared" si="7"/>
        <v>13</v>
      </c>
      <c r="Y21" s="16">
        <f t="shared" si="8"/>
        <v>0.18055555555555555</v>
      </c>
    </row>
    <row r="22" spans="1:25">
      <c r="A22" s="15">
        <f t="shared" si="6"/>
        <v>0.2</v>
      </c>
      <c r="B22" s="1" t="str">
        <f>"(" &amp; SUM(C22:P22) &amp; ") One Up"</f>
        <v>(10) One Up</v>
      </c>
      <c r="C22" s="1">
        <v>1</v>
      </c>
      <c r="D22" s="1">
        <v>1</v>
      </c>
      <c r="E22" s="1">
        <v>1</v>
      </c>
      <c r="G22" s="1">
        <v>2</v>
      </c>
      <c r="H22" s="1">
        <v>2</v>
      </c>
      <c r="J22" s="1">
        <v>1</v>
      </c>
      <c r="N22" s="1">
        <v>1</v>
      </c>
      <c r="P22" s="1">
        <v>1</v>
      </c>
      <c r="R22" s="1">
        <v>1</v>
      </c>
      <c r="S22" s="1">
        <v>1</v>
      </c>
      <c r="T22" s="1"/>
      <c r="U22" s="1">
        <v>1</v>
      </c>
      <c r="V22" s="1"/>
      <c r="W22" s="1">
        <v>1</v>
      </c>
      <c r="X22" s="4">
        <f t="shared" si="7"/>
        <v>14</v>
      </c>
      <c r="Y22" s="16">
        <f t="shared" si="8"/>
        <v>0.19444444444444445</v>
      </c>
    </row>
    <row r="23" spans="1:25">
      <c r="A23" s="15">
        <f t="shared" si="6"/>
        <v>0.24</v>
      </c>
      <c r="B23" s="1" t="str">
        <f>"(" &amp; SUM(C23:P23) &amp; ") Store"</f>
        <v>(12) Store</v>
      </c>
      <c r="C23" s="1">
        <v>1</v>
      </c>
      <c r="D23" s="1">
        <v>2</v>
      </c>
      <c r="F23" s="1">
        <v>1</v>
      </c>
      <c r="G23" s="1">
        <v>2</v>
      </c>
      <c r="I23" s="1">
        <v>1</v>
      </c>
      <c r="J23" s="1">
        <v>2</v>
      </c>
      <c r="K23" s="1">
        <v>1</v>
      </c>
      <c r="M23" s="1">
        <v>1</v>
      </c>
      <c r="N23" s="1">
        <v>1</v>
      </c>
      <c r="R23" s="1">
        <v>1</v>
      </c>
      <c r="S23" s="1">
        <v>1</v>
      </c>
      <c r="T23" s="1">
        <v>2</v>
      </c>
      <c r="U23" s="1">
        <v>2</v>
      </c>
      <c r="V23" s="1"/>
      <c r="W23" s="1">
        <v>2</v>
      </c>
      <c r="X23" s="4">
        <f t="shared" si="7"/>
        <v>20</v>
      </c>
      <c r="Y23" s="16">
        <f t="shared" si="8"/>
        <v>0.27777777777777779</v>
      </c>
    </row>
    <row r="24" spans="1:25">
      <c r="A24" s="15">
        <f t="shared" si="6"/>
        <v>0.08</v>
      </c>
      <c r="B24" s="1" t="str">
        <f>"(" &amp; SUM(C24:P24) &amp; ") Reno"</f>
        <v>(4) Reno</v>
      </c>
      <c r="C24" s="1">
        <v>1</v>
      </c>
      <c r="J24" s="1">
        <v>1</v>
      </c>
      <c r="L24" s="1">
        <v>1</v>
      </c>
      <c r="N24" s="1">
        <v>1</v>
      </c>
      <c r="R24" s="1">
        <v>1</v>
      </c>
      <c r="S24" s="1"/>
      <c r="T24" s="1"/>
      <c r="U24" s="1"/>
      <c r="V24" s="1"/>
      <c r="W24" s="1"/>
      <c r="X24" s="4">
        <f t="shared" si="7"/>
        <v>5</v>
      </c>
      <c r="Y24" s="16">
        <f t="shared" si="8"/>
        <v>6.9444444444444448E-2</v>
      </c>
    </row>
    <row r="27" spans="1:25">
      <c r="A27" s="1" t="s">
        <v>14</v>
      </c>
      <c r="B27" s="4">
        <f>AVERAGEIF(C27:P27,"&gt;0")</f>
        <v>19837.5</v>
      </c>
      <c r="C27" s="4">
        <f t="shared" ref="C27:W27" si="9">1.5*(C5*410+C6*410+C12*1080+C13*1620+C19*3380+C20*4320+C21*5940)</f>
        <v>22110</v>
      </c>
      <c r="D27" s="4">
        <f t="shared" si="9"/>
        <v>21675</v>
      </c>
      <c r="E27" s="4">
        <f t="shared" si="9"/>
        <v>8520</v>
      </c>
      <c r="F27" s="4">
        <f t="shared" si="9"/>
        <v>19860</v>
      </c>
      <c r="G27" s="4">
        <f t="shared" si="9"/>
        <v>10575</v>
      </c>
      <c r="H27" s="4">
        <f t="shared" si="9"/>
        <v>20295</v>
      </c>
      <c r="I27" s="4">
        <f t="shared" si="9"/>
        <v>0</v>
      </c>
      <c r="J27" s="4">
        <f t="shared" si="9"/>
        <v>17445</v>
      </c>
      <c r="K27" s="4">
        <f t="shared" si="9"/>
        <v>39720</v>
      </c>
      <c r="L27" s="4">
        <f t="shared" si="9"/>
        <v>23730</v>
      </c>
      <c r="M27" s="4">
        <f t="shared" si="9"/>
        <v>18240</v>
      </c>
      <c r="N27" s="4">
        <f t="shared" si="9"/>
        <v>21900</v>
      </c>
      <c r="O27" s="4">
        <f t="shared" si="9"/>
        <v>0</v>
      </c>
      <c r="P27" s="4">
        <f t="shared" si="9"/>
        <v>13980</v>
      </c>
      <c r="Q27" s="4">
        <f t="shared" si="9"/>
        <v>42345</v>
      </c>
      <c r="R27" s="4">
        <f t="shared" si="9"/>
        <v>3465</v>
      </c>
      <c r="S27" s="4">
        <f t="shared" si="9"/>
        <v>4890</v>
      </c>
      <c r="T27" s="4">
        <f t="shared" si="9"/>
        <v>26760</v>
      </c>
      <c r="U27" s="4">
        <f t="shared" si="9"/>
        <v>5895</v>
      </c>
      <c r="V27" s="4">
        <f t="shared" si="9"/>
        <v>10140</v>
      </c>
      <c r="W27" s="4">
        <f t="shared" si="9"/>
        <v>11400</v>
      </c>
    </row>
    <row r="29" spans="1:25">
      <c r="A29" s="1" t="s">
        <v>6</v>
      </c>
      <c r="B29" s="19">
        <f>64*0.325</f>
        <v>20.8</v>
      </c>
      <c r="C29" s="1" t="str">
        <f t="shared" ref="C29:I29" si="10">SUM(C5:C24)  &amp; " (" &amp; ROUND(SUM(C5:C24)/0.64,1) &amp; "%)"</f>
        <v>25 (39,1%)</v>
      </c>
      <c r="D29" s="1" t="str">
        <f t="shared" si="10"/>
        <v>21 (32,8%)</v>
      </c>
      <c r="E29" s="1" t="str">
        <f t="shared" si="10"/>
        <v>16 (25%)</v>
      </c>
      <c r="F29" s="1" t="str">
        <f t="shared" si="10"/>
        <v>19 (29,7%)</v>
      </c>
      <c r="G29" s="1" t="str">
        <f t="shared" si="10"/>
        <v>18 (28,1%)</v>
      </c>
      <c r="H29" s="1" t="str">
        <f t="shared" si="10"/>
        <v>21 (32,8%)</v>
      </c>
      <c r="I29" s="1" t="str">
        <f t="shared" si="10"/>
        <v>15 (23,4%)</v>
      </c>
      <c r="J29" s="1" t="str">
        <f>SUM(J5:J24)  &amp; " (" &amp; ROUND(SUM(J5:J24)/0.48,1) &amp; "%)"</f>
        <v>20 (41,7%)</v>
      </c>
      <c r="K29" s="1" t="str">
        <f t="shared" ref="K29:W29" si="11">SUM(K5:K24)  &amp; " (" &amp; ROUND(SUM(K5:K24)/0.64,1) &amp; "%)"</f>
        <v>18 (28,1%)</v>
      </c>
      <c r="L29" s="1" t="str">
        <f t="shared" si="11"/>
        <v>20 (31,3%)</v>
      </c>
      <c r="M29" s="1" t="str">
        <f t="shared" si="11"/>
        <v>18 (28,1%)</v>
      </c>
      <c r="N29" s="1" t="str">
        <f t="shared" si="11"/>
        <v>19 (29,7%)</v>
      </c>
      <c r="O29" s="1" t="str">
        <f t="shared" si="11"/>
        <v>0 (0%)</v>
      </c>
      <c r="P29" s="1" t="str">
        <f t="shared" si="11"/>
        <v>17 (26,6%)</v>
      </c>
      <c r="Q29" s="1" t="str">
        <f t="shared" si="11"/>
        <v>21 (32,8%)</v>
      </c>
      <c r="R29" s="1" t="str">
        <f t="shared" si="11"/>
        <v>13 (20,3%)</v>
      </c>
      <c r="S29" s="1" t="str">
        <f t="shared" si="11"/>
        <v>22 (34,4%)</v>
      </c>
      <c r="T29" s="1" t="str">
        <f t="shared" si="11"/>
        <v>23 (35,9%)</v>
      </c>
      <c r="U29" s="1" t="str">
        <f t="shared" si="11"/>
        <v>16 (25%)</v>
      </c>
      <c r="V29" s="1" t="str">
        <f t="shared" si="11"/>
        <v>12 (18,8%)</v>
      </c>
      <c r="W29" s="1" t="str">
        <f t="shared" si="11"/>
        <v>24 (37,5%)</v>
      </c>
    </row>
    <row r="30" spans="1:25">
      <c r="A30" s="1" t="s">
        <v>7</v>
      </c>
      <c r="B30" s="19">
        <f>ROUND(B29*0.5146,1)</f>
        <v>10.7</v>
      </c>
      <c r="C30" s="4" t="str">
        <f t="shared" ref="C30:D30" si="12">SUM(C5:C10) &amp; " (" &amp; ROUND(SUM(C5:C10)/SUM(C5:C24)*100,1) &amp; "%)"</f>
        <v>14 (56%)</v>
      </c>
      <c r="D30" s="4" t="str">
        <f t="shared" si="12"/>
        <v>9 (42,9%)</v>
      </c>
      <c r="E30" s="4" t="str">
        <f t="shared" ref="E30:W30" si="13">IFERROR(SUM(E5:E10) &amp; " (" &amp; ROUND(SUM(E5:E10)/SUM(E5:E24)*100,1) &amp; "%)",0)</f>
        <v>9 (56,3%)</v>
      </c>
      <c r="F30" s="4" t="str">
        <f t="shared" si="13"/>
        <v>8 (42,1%)</v>
      </c>
      <c r="G30" s="4" t="str">
        <f t="shared" si="13"/>
        <v>10 (55,6%)</v>
      </c>
      <c r="H30" s="4" t="str">
        <f t="shared" si="13"/>
        <v>13 (61,9%)</v>
      </c>
      <c r="I30" s="4" t="str">
        <f t="shared" si="13"/>
        <v>10 (66,7%)</v>
      </c>
      <c r="J30" s="4" t="str">
        <f t="shared" si="13"/>
        <v>6 (30%)</v>
      </c>
      <c r="K30" s="4" t="str">
        <f t="shared" si="13"/>
        <v>7 (38,9%)</v>
      </c>
      <c r="L30" s="4" t="str">
        <f t="shared" si="13"/>
        <v>12 (60%)</v>
      </c>
      <c r="M30" s="4" t="str">
        <f t="shared" si="13"/>
        <v>10 (55,6%)</v>
      </c>
      <c r="N30" s="4" t="str">
        <f t="shared" si="13"/>
        <v>9 (47,4%)</v>
      </c>
      <c r="O30" s="4">
        <f t="shared" si="13"/>
        <v>0</v>
      </c>
      <c r="P30" s="4" t="str">
        <f t="shared" si="13"/>
        <v>10 (58,8%)</v>
      </c>
      <c r="Q30" s="4" t="str">
        <f t="shared" si="13"/>
        <v>9 (42,9%)</v>
      </c>
      <c r="R30" s="4" t="str">
        <f t="shared" si="13"/>
        <v>8 (61,5%)</v>
      </c>
      <c r="S30" s="4" t="str">
        <f t="shared" si="13"/>
        <v>16 (72,7%)</v>
      </c>
      <c r="T30" s="4" t="str">
        <f t="shared" si="13"/>
        <v>10 (43,5%)</v>
      </c>
      <c r="U30" s="4" t="str">
        <f t="shared" si="13"/>
        <v>9 (56,3%)</v>
      </c>
      <c r="V30" s="4" t="str">
        <f t="shared" si="13"/>
        <v>6 (50%)</v>
      </c>
      <c r="W30" s="4" t="str">
        <f t="shared" si="13"/>
        <v>18 (75%)</v>
      </c>
    </row>
    <row r="31" spans="1:25">
      <c r="A31" s="1" t="s">
        <v>8</v>
      </c>
      <c r="B31" s="19">
        <f>ROUND(B29*0.305,1)</f>
        <v>6.3</v>
      </c>
      <c r="C31" s="4" t="str">
        <f t="shared" ref="C31:D31" si="14">SUM(C12:C17) &amp; " (" &amp; ROUND(SUM(C12:C17)/SUM(C5:C24)*100,1) &amp; "%)"</f>
        <v>6 (24%)</v>
      </c>
      <c r="D31" s="4" t="str">
        <f t="shared" si="14"/>
        <v>7 (33,3%)</v>
      </c>
      <c r="E31" s="4" t="str">
        <f t="shared" ref="E31:W31" si="15">IFERROR(SUM(E12:E17) &amp; " (" &amp; ROUND(SUM(E12:E17)/SUM(E5:E24)*100,1) &amp; "%)",0)</f>
        <v>6 (37,5%)</v>
      </c>
      <c r="F31" s="4" t="str">
        <f t="shared" si="15"/>
        <v>9 (47,4%)</v>
      </c>
      <c r="G31" s="4" t="str">
        <f t="shared" si="15"/>
        <v>3 (16,7%)</v>
      </c>
      <c r="H31" s="4" t="str">
        <f t="shared" si="15"/>
        <v>4 (19%)</v>
      </c>
      <c r="I31" s="4" t="str">
        <f t="shared" si="15"/>
        <v>4 (26,7%)</v>
      </c>
      <c r="J31" s="4" t="str">
        <f t="shared" si="15"/>
        <v>8 (40%)</v>
      </c>
      <c r="K31" s="4" t="str">
        <f t="shared" si="15"/>
        <v>5 (27,8%)</v>
      </c>
      <c r="L31" s="4" t="str">
        <f t="shared" si="15"/>
        <v>5 (25%)</v>
      </c>
      <c r="M31" s="4" t="str">
        <f t="shared" si="15"/>
        <v>5 (27,8%)</v>
      </c>
      <c r="N31" s="4" t="str">
        <f t="shared" si="15"/>
        <v>4 (21,1%)</v>
      </c>
      <c r="O31" s="4">
        <f t="shared" si="15"/>
        <v>0</v>
      </c>
      <c r="P31" s="4" t="str">
        <f t="shared" si="15"/>
        <v>4 (23,5%)</v>
      </c>
      <c r="Q31" s="4" t="str">
        <f t="shared" si="15"/>
        <v>8 (38,1%)</v>
      </c>
      <c r="R31" s="4" t="str">
        <f t="shared" si="15"/>
        <v>2 (15,4%)</v>
      </c>
      <c r="S31" s="4" t="str">
        <f t="shared" si="15"/>
        <v>4 (18,2%)</v>
      </c>
      <c r="T31" s="4" t="str">
        <f t="shared" si="15"/>
        <v>8 (34,8%)</v>
      </c>
      <c r="U31" s="4" t="str">
        <f t="shared" si="15"/>
        <v>4 (25%)</v>
      </c>
      <c r="V31" s="4" t="str">
        <f t="shared" si="15"/>
        <v>5 (41,7%)</v>
      </c>
      <c r="W31" s="4" t="str">
        <f t="shared" si="15"/>
        <v>2 (8,3%)</v>
      </c>
    </row>
    <row r="32" spans="1:25">
      <c r="A32" s="1" t="s">
        <v>9</v>
      </c>
      <c r="B32" s="19">
        <f>ROUND(B29*0.1804,1)</f>
        <v>3.8</v>
      </c>
      <c r="C32" s="4" t="str">
        <f t="shared" ref="C32:D32" si="16">SUM(C19:C24) &amp; " (" &amp; ROUND(SUM(C19:C24)/SUM(C5:C24)*100,1) &amp; "%)"</f>
        <v>5 (20%)</v>
      </c>
      <c r="D32" s="4" t="str">
        <f t="shared" si="16"/>
        <v>5 (23,8%)</v>
      </c>
      <c r="E32" s="4" t="str">
        <f t="shared" ref="E32:W32" si="17">IFERROR(SUM(E19:E24) &amp; " (" &amp; ROUND(SUM(E19:E24)/SUM(E5:E24)*100,1) &amp; "%)",0)</f>
        <v>1 (6,3%)</v>
      </c>
      <c r="F32" s="4" t="str">
        <f t="shared" si="17"/>
        <v>2 (10,5%)</v>
      </c>
      <c r="G32" s="4" t="str">
        <f t="shared" si="17"/>
        <v>5 (27,8%)</v>
      </c>
      <c r="H32" s="4" t="str">
        <f t="shared" si="17"/>
        <v>4 (19%)</v>
      </c>
      <c r="I32" s="4" t="str">
        <f t="shared" si="17"/>
        <v>1 (6,7%)</v>
      </c>
      <c r="J32" s="4" t="str">
        <f t="shared" si="17"/>
        <v>6 (30%)</v>
      </c>
      <c r="K32" s="4" t="str">
        <f t="shared" si="17"/>
        <v>6 (33,3%)</v>
      </c>
      <c r="L32" s="4" t="str">
        <f t="shared" si="17"/>
        <v>3 (15%)</v>
      </c>
      <c r="M32" s="4" t="str">
        <f t="shared" si="17"/>
        <v>3 (16,7%)</v>
      </c>
      <c r="N32" s="4" t="str">
        <f t="shared" si="17"/>
        <v>6 (31,6%)</v>
      </c>
      <c r="O32" s="4">
        <f t="shared" si="17"/>
        <v>0</v>
      </c>
      <c r="P32" s="4" t="str">
        <f t="shared" si="17"/>
        <v>3 (17,6%)</v>
      </c>
      <c r="Q32" s="4" t="str">
        <f t="shared" si="17"/>
        <v>4 (19%)</v>
      </c>
      <c r="R32" s="4" t="str">
        <f t="shared" si="17"/>
        <v>3 (23,1%)</v>
      </c>
      <c r="S32" s="4" t="str">
        <f t="shared" si="17"/>
        <v>2 (9,1%)</v>
      </c>
      <c r="T32" s="4" t="str">
        <f t="shared" si="17"/>
        <v>5 (21,7%)</v>
      </c>
      <c r="U32" s="4" t="str">
        <f t="shared" si="17"/>
        <v>3 (18,8%)</v>
      </c>
      <c r="V32" s="4" t="str">
        <f t="shared" si="17"/>
        <v>1 (8,3%)</v>
      </c>
      <c r="W32" s="4" t="str">
        <f t="shared" si="17"/>
        <v>4 (16,7%)</v>
      </c>
    </row>
    <row r="35" spans="2:16">
      <c r="C35" s="1" t="s">
        <v>71</v>
      </c>
      <c r="D35" s="1" t="s">
        <v>72</v>
      </c>
      <c r="E35" s="1" t="s">
        <v>72</v>
      </c>
      <c r="F35" s="1" t="s">
        <v>73</v>
      </c>
      <c r="K35" s="1" t="s">
        <v>73</v>
      </c>
      <c r="L35" s="1" t="s">
        <v>72</v>
      </c>
    </row>
    <row r="37" spans="2:16">
      <c r="B37" s="4" t="str">
        <f t="shared" ref="B37:B40" si="18">AVERAGEIF(C37:P37,"&gt;0") &amp; " (" &amp; ROUND(AVERAGEIF(C37:P37,"&gt;0")-B29,1) &amp; ")"</f>
        <v>19 (-1,8)</v>
      </c>
      <c r="C37" s="4">
        <f t="shared" ref="C37:P37" si="19">SUM(C5:C24)</f>
        <v>25</v>
      </c>
      <c r="D37" s="4">
        <f t="shared" si="19"/>
        <v>21</v>
      </c>
      <c r="E37" s="4">
        <f t="shared" si="19"/>
        <v>16</v>
      </c>
      <c r="F37" s="4">
        <f t="shared" si="19"/>
        <v>19</v>
      </c>
      <c r="G37" s="4">
        <f t="shared" si="19"/>
        <v>18</v>
      </c>
      <c r="H37" s="4">
        <f t="shared" si="19"/>
        <v>21</v>
      </c>
      <c r="I37" s="4">
        <f t="shared" si="19"/>
        <v>15</v>
      </c>
      <c r="J37" s="4">
        <f t="shared" si="19"/>
        <v>20</v>
      </c>
      <c r="K37" s="4">
        <f t="shared" si="19"/>
        <v>18</v>
      </c>
      <c r="L37" s="4">
        <f t="shared" si="19"/>
        <v>20</v>
      </c>
      <c r="M37" s="4">
        <f t="shared" si="19"/>
        <v>18</v>
      </c>
      <c r="N37" s="4">
        <f t="shared" si="19"/>
        <v>19</v>
      </c>
      <c r="O37" s="4">
        <f t="shared" si="19"/>
        <v>0</v>
      </c>
      <c r="P37" s="4">
        <f t="shared" si="19"/>
        <v>17</v>
      </c>
    </row>
    <row r="38" spans="2:16">
      <c r="B38" s="4" t="str">
        <f t="shared" si="18"/>
        <v>9,76923076923077 (-0,9)</v>
      </c>
      <c r="C38" s="4">
        <f t="shared" ref="C38:P38" si="20">SUM(C5:C10)</f>
        <v>14</v>
      </c>
      <c r="D38" s="4">
        <f t="shared" si="20"/>
        <v>9</v>
      </c>
      <c r="E38" s="4">
        <f t="shared" si="20"/>
        <v>9</v>
      </c>
      <c r="F38" s="4">
        <f t="shared" si="20"/>
        <v>8</v>
      </c>
      <c r="G38" s="4">
        <f t="shared" si="20"/>
        <v>10</v>
      </c>
      <c r="H38" s="4">
        <f t="shared" si="20"/>
        <v>13</v>
      </c>
      <c r="I38" s="4">
        <f t="shared" si="20"/>
        <v>10</v>
      </c>
      <c r="J38" s="4">
        <f t="shared" si="20"/>
        <v>6</v>
      </c>
      <c r="K38" s="4">
        <f t="shared" si="20"/>
        <v>7</v>
      </c>
      <c r="L38" s="4">
        <f t="shared" si="20"/>
        <v>12</v>
      </c>
      <c r="M38" s="4">
        <f t="shared" si="20"/>
        <v>10</v>
      </c>
      <c r="N38" s="4">
        <f t="shared" si="20"/>
        <v>9</v>
      </c>
      <c r="O38" s="4">
        <f t="shared" si="20"/>
        <v>0</v>
      </c>
      <c r="P38" s="4">
        <f t="shared" si="20"/>
        <v>10</v>
      </c>
    </row>
    <row r="39" spans="2:16">
      <c r="B39" s="4" t="str">
        <f t="shared" si="18"/>
        <v>5,38461538461539 (-0,9)</v>
      </c>
      <c r="C39" s="4">
        <f t="shared" ref="C39:P39" si="21">SUM(C12:C17)</f>
        <v>6</v>
      </c>
      <c r="D39" s="4">
        <f t="shared" si="21"/>
        <v>7</v>
      </c>
      <c r="E39" s="4">
        <f t="shared" si="21"/>
        <v>6</v>
      </c>
      <c r="F39" s="4">
        <f t="shared" si="21"/>
        <v>9</v>
      </c>
      <c r="G39" s="4">
        <f t="shared" si="21"/>
        <v>3</v>
      </c>
      <c r="H39" s="4">
        <f t="shared" si="21"/>
        <v>4</v>
      </c>
      <c r="I39" s="4">
        <f t="shared" si="21"/>
        <v>4</v>
      </c>
      <c r="J39" s="4">
        <f t="shared" si="21"/>
        <v>8</v>
      </c>
      <c r="K39" s="4">
        <f t="shared" si="21"/>
        <v>5</v>
      </c>
      <c r="L39" s="4">
        <f t="shared" si="21"/>
        <v>5</v>
      </c>
      <c r="M39" s="4">
        <f t="shared" si="21"/>
        <v>5</v>
      </c>
      <c r="N39" s="4">
        <f t="shared" si="21"/>
        <v>4</v>
      </c>
      <c r="O39" s="4">
        <f t="shared" si="21"/>
        <v>0</v>
      </c>
      <c r="P39" s="4">
        <f t="shared" si="21"/>
        <v>4</v>
      </c>
    </row>
    <row r="40" spans="2:16">
      <c r="B40" s="4" t="str">
        <f t="shared" si="18"/>
        <v>3,84615384615385 (0)</v>
      </c>
      <c r="C40" s="4">
        <f t="shared" ref="C40:P40" si="22">SUM(C19:C24)</f>
        <v>5</v>
      </c>
      <c r="D40" s="4">
        <f t="shared" si="22"/>
        <v>5</v>
      </c>
      <c r="E40" s="4">
        <f t="shared" si="22"/>
        <v>1</v>
      </c>
      <c r="F40" s="4">
        <f t="shared" si="22"/>
        <v>2</v>
      </c>
      <c r="G40" s="4">
        <f t="shared" si="22"/>
        <v>5</v>
      </c>
      <c r="H40" s="4">
        <f t="shared" si="22"/>
        <v>4</v>
      </c>
      <c r="I40" s="4">
        <f t="shared" si="22"/>
        <v>1</v>
      </c>
      <c r="J40" s="4">
        <f t="shared" si="22"/>
        <v>6</v>
      </c>
      <c r="K40" s="4">
        <f t="shared" si="22"/>
        <v>6</v>
      </c>
      <c r="L40" s="4">
        <f t="shared" si="22"/>
        <v>3</v>
      </c>
      <c r="M40" s="4">
        <f t="shared" si="22"/>
        <v>3</v>
      </c>
      <c r="N40" s="4">
        <f t="shared" si="22"/>
        <v>6</v>
      </c>
      <c r="O40" s="4">
        <f t="shared" si="22"/>
        <v>0</v>
      </c>
      <c r="P40" s="4">
        <f t="shared" si="22"/>
        <v>3</v>
      </c>
    </row>
    <row r="52" spans="4:7">
      <c r="D52" s="1" t="s">
        <v>74</v>
      </c>
      <c r="E52" s="1">
        <v>1308</v>
      </c>
      <c r="F52" s="1">
        <v>1207</v>
      </c>
      <c r="G52" s="4">
        <f t="shared" ref="G52:G56" si="23">E52-F52</f>
        <v>101</v>
      </c>
    </row>
    <row r="53" spans="4:7">
      <c r="D53" s="1" t="s">
        <v>75</v>
      </c>
      <c r="E53" s="1">
        <v>711</v>
      </c>
      <c r="F53" s="1">
        <v>627</v>
      </c>
      <c r="G53" s="4">
        <f t="shared" si="23"/>
        <v>84</v>
      </c>
    </row>
    <row r="54" spans="4:7">
      <c r="D54" s="1" t="s">
        <v>76</v>
      </c>
      <c r="E54" s="1">
        <v>336</v>
      </c>
      <c r="F54" s="1">
        <v>248</v>
      </c>
      <c r="G54" s="4">
        <f t="shared" si="23"/>
        <v>88</v>
      </c>
    </row>
    <row r="55" spans="4:7">
      <c r="D55" s="1" t="s">
        <v>77</v>
      </c>
      <c r="E55" s="1">
        <v>690</v>
      </c>
      <c r="F55" s="1">
        <v>616</v>
      </c>
      <c r="G55" s="4">
        <f t="shared" si="23"/>
        <v>74</v>
      </c>
    </row>
    <row r="56" spans="4:7">
      <c r="D56" s="1" t="s">
        <v>78</v>
      </c>
      <c r="E56" s="1">
        <v>609</v>
      </c>
      <c r="F56" s="1">
        <v>555</v>
      </c>
      <c r="G56" s="4">
        <f t="shared" si="23"/>
        <v>54</v>
      </c>
    </row>
    <row r="58" spans="4:7">
      <c r="D58" s="1" t="s">
        <v>79</v>
      </c>
      <c r="E58" s="1">
        <v>801</v>
      </c>
      <c r="F58" s="1">
        <v>631</v>
      </c>
      <c r="G58" s="4">
        <f t="shared" ref="G58:G62" si="24">E58-F58</f>
        <v>170</v>
      </c>
    </row>
    <row r="59" spans="4:7">
      <c r="D59" s="1" t="s">
        <v>80</v>
      </c>
      <c r="E59" s="1">
        <v>863</v>
      </c>
      <c r="F59" s="1">
        <v>634</v>
      </c>
      <c r="G59" s="4">
        <f t="shared" si="24"/>
        <v>229</v>
      </c>
    </row>
    <row r="60" spans="4:7">
      <c r="D60" s="1" t="s">
        <v>81</v>
      </c>
      <c r="E60" s="1">
        <v>1206</v>
      </c>
      <c r="F60" s="1">
        <v>1042</v>
      </c>
      <c r="G60" s="4">
        <f t="shared" si="24"/>
        <v>164</v>
      </c>
    </row>
    <row r="61" spans="4:7">
      <c r="D61" s="1" t="s">
        <v>82</v>
      </c>
      <c r="E61" s="1">
        <v>814</v>
      </c>
      <c r="F61" s="1">
        <v>681</v>
      </c>
      <c r="G61" s="4">
        <f t="shared" si="24"/>
        <v>133</v>
      </c>
    </row>
    <row r="62" spans="4:7">
      <c r="D62" s="1" t="s">
        <v>83</v>
      </c>
      <c r="E62" s="1">
        <v>864</v>
      </c>
      <c r="F62" s="1">
        <v>777</v>
      </c>
      <c r="G62" s="4">
        <f t="shared" si="24"/>
        <v>87</v>
      </c>
    </row>
    <row r="64" spans="4:7">
      <c r="D64" s="1" t="s">
        <v>84</v>
      </c>
      <c r="E64" s="1">
        <v>4947</v>
      </c>
      <c r="F64" s="1">
        <v>4795</v>
      </c>
      <c r="G64" s="4">
        <f t="shared" ref="G64:G65" si="25">E64-F64</f>
        <v>152</v>
      </c>
    </row>
    <row r="65" spans="4:7">
      <c r="D65" s="1" t="s">
        <v>85</v>
      </c>
      <c r="E65" s="1">
        <v>2780</v>
      </c>
      <c r="F65" s="1">
        <v>2711</v>
      </c>
      <c r="G65" s="4">
        <f t="shared" si="25"/>
        <v>69</v>
      </c>
    </row>
    <row r="66" spans="4:7">
      <c r="G66" s="4">
        <f>SUM(G52:G65)</f>
        <v>1405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T101"/>
  <sheetViews>
    <sheetView workbookViewId="0"/>
  </sheetViews>
  <sheetFormatPr defaultColWidth="12.5703125" defaultRowHeight="15.75" customHeight="1"/>
  <sheetData>
    <row r="1" spans="2:20">
      <c r="B1" s="20" t="s">
        <v>5</v>
      </c>
      <c r="C1" s="20" t="s">
        <v>10</v>
      </c>
      <c r="D1" s="20" t="s">
        <v>86</v>
      </c>
      <c r="E1" s="20" t="s">
        <v>87</v>
      </c>
      <c r="F1" s="20" t="s">
        <v>88</v>
      </c>
      <c r="G1" s="20" t="s">
        <v>89</v>
      </c>
      <c r="H1" s="20" t="s">
        <v>90</v>
      </c>
      <c r="I1" s="20" t="s">
        <v>91</v>
      </c>
      <c r="P1" s="1"/>
      <c r="Q1" s="1"/>
      <c r="S1" s="1" t="s">
        <v>33</v>
      </c>
      <c r="T1" s="1" t="s">
        <v>41</v>
      </c>
    </row>
    <row r="2" spans="2:20">
      <c r="B2" s="20">
        <v>1</v>
      </c>
      <c r="C2" s="20">
        <v>50</v>
      </c>
      <c r="D2" s="20">
        <v>30</v>
      </c>
      <c r="E2" s="20">
        <f>D2</f>
        <v>30</v>
      </c>
      <c r="F2" s="20">
        <v>0.12</v>
      </c>
      <c r="G2" s="20">
        <v>0.73750000000000004</v>
      </c>
      <c r="H2" s="20">
        <v>0.2525</v>
      </c>
      <c r="I2" s="20">
        <v>0.01</v>
      </c>
      <c r="P2" s="1" t="s">
        <v>18</v>
      </c>
      <c r="Q2" s="1">
        <v>15</v>
      </c>
      <c r="R2" s="4">
        <f t="shared" ref="R2:R7" si="0">Q2/100</f>
        <v>0.15</v>
      </c>
      <c r="S2" s="1">
        <v>1</v>
      </c>
    </row>
    <row r="3" spans="2:20">
      <c r="B3" s="20">
        <v>2</v>
      </c>
      <c r="C3" s="20">
        <v>70</v>
      </c>
      <c r="D3" s="21">
        <v>41</v>
      </c>
      <c r="E3" s="21">
        <f t="shared" ref="E3:E101" si="1">E2+D3</f>
        <v>71</v>
      </c>
      <c r="F3" s="20">
        <v>0.125</v>
      </c>
      <c r="G3" s="20">
        <v>0.73119999999999996</v>
      </c>
      <c r="H3" s="20">
        <v>0.25380000000000003</v>
      </c>
      <c r="I3" s="20">
        <v>1.4999999999999999E-2</v>
      </c>
      <c r="P3" s="1" t="s">
        <v>19</v>
      </c>
      <c r="Q3" s="1">
        <v>15</v>
      </c>
      <c r="R3" s="4">
        <f t="shared" si="0"/>
        <v>0.15</v>
      </c>
      <c r="S3" s="1">
        <v>1</v>
      </c>
    </row>
    <row r="4" spans="2:20">
      <c r="B4" s="20">
        <v>3</v>
      </c>
      <c r="C4" s="20">
        <v>130</v>
      </c>
      <c r="D4" s="21">
        <v>72</v>
      </c>
      <c r="E4" s="21">
        <f t="shared" si="1"/>
        <v>143</v>
      </c>
      <c r="F4" s="20">
        <v>0.13</v>
      </c>
      <c r="G4" s="20">
        <v>0.72489999999999999</v>
      </c>
      <c r="H4" s="20">
        <v>0.25509999999999999</v>
      </c>
      <c r="I4" s="20">
        <v>0.02</v>
      </c>
      <c r="P4" s="1" t="s">
        <v>92</v>
      </c>
      <c r="Q4" s="1">
        <v>15</v>
      </c>
      <c r="R4" s="4">
        <f t="shared" si="0"/>
        <v>0.15</v>
      </c>
    </row>
    <row r="5" spans="2:20">
      <c r="B5" s="20">
        <v>4</v>
      </c>
      <c r="C5" s="20">
        <v>200</v>
      </c>
      <c r="D5" s="21">
        <v>133</v>
      </c>
      <c r="E5" s="21">
        <f t="shared" si="1"/>
        <v>276</v>
      </c>
      <c r="F5" s="20">
        <v>0.13500000000000001</v>
      </c>
      <c r="G5" s="20">
        <v>0.71860000000000002</v>
      </c>
      <c r="H5" s="20">
        <v>0.25640000000000002</v>
      </c>
      <c r="I5" s="20">
        <v>2.5000000000000001E-2</v>
      </c>
      <c r="P5" s="1" t="s">
        <v>93</v>
      </c>
      <c r="Q5" s="1">
        <v>25</v>
      </c>
      <c r="R5" s="4">
        <f t="shared" si="0"/>
        <v>0.25</v>
      </c>
    </row>
    <row r="6" spans="2:20">
      <c r="B6" s="20">
        <v>5</v>
      </c>
      <c r="C6" s="20">
        <v>270</v>
      </c>
      <c r="D6" s="21">
        <v>174</v>
      </c>
      <c r="E6" s="21">
        <f t="shared" si="1"/>
        <v>450</v>
      </c>
      <c r="F6" s="20">
        <v>0.14000000000000001</v>
      </c>
      <c r="G6" s="20">
        <v>0.71230000000000004</v>
      </c>
      <c r="H6" s="20">
        <v>0.25769999999999998</v>
      </c>
      <c r="I6" s="20">
        <v>0.03</v>
      </c>
      <c r="P6" s="1" t="s">
        <v>94</v>
      </c>
      <c r="Q6" s="1">
        <v>15</v>
      </c>
      <c r="R6" s="4">
        <f t="shared" si="0"/>
        <v>0.15</v>
      </c>
    </row>
    <row r="7" spans="2:20">
      <c r="B7" s="20">
        <v>6</v>
      </c>
      <c r="C7" s="20">
        <v>330</v>
      </c>
      <c r="D7" s="21">
        <v>215</v>
      </c>
      <c r="E7" s="21">
        <f t="shared" si="1"/>
        <v>665</v>
      </c>
      <c r="F7" s="20">
        <v>0.14499999999999999</v>
      </c>
      <c r="G7" s="20">
        <v>0.70589999999999997</v>
      </c>
      <c r="H7" s="20">
        <v>0.2591</v>
      </c>
      <c r="I7" s="20">
        <v>3.5000000000000003E-2</v>
      </c>
      <c r="P7" s="1" t="s">
        <v>95</v>
      </c>
      <c r="Q7" s="1">
        <v>15</v>
      </c>
      <c r="R7" s="4">
        <f t="shared" si="0"/>
        <v>0.15</v>
      </c>
    </row>
    <row r="8" spans="2:20">
      <c r="B8" s="20">
        <v>7</v>
      </c>
      <c r="C8" s="20">
        <v>420</v>
      </c>
      <c r="D8" s="21">
        <v>257</v>
      </c>
      <c r="E8" s="21">
        <f t="shared" si="1"/>
        <v>922</v>
      </c>
      <c r="F8" s="20">
        <v>0.14749999999999999</v>
      </c>
      <c r="G8" s="20">
        <v>0.6996</v>
      </c>
      <c r="H8" s="20">
        <v>0.26040000000000002</v>
      </c>
      <c r="I8" s="20">
        <v>0.04</v>
      </c>
    </row>
    <row r="9" spans="2:20">
      <c r="B9" s="20">
        <v>8</v>
      </c>
      <c r="C9" s="20">
        <v>490</v>
      </c>
      <c r="D9" s="21">
        <v>318</v>
      </c>
      <c r="E9" s="21">
        <f t="shared" si="1"/>
        <v>1240</v>
      </c>
      <c r="F9" s="20">
        <v>0.1525</v>
      </c>
      <c r="G9" s="20">
        <v>0.69320000000000004</v>
      </c>
      <c r="H9" s="20">
        <v>0.26179999999999998</v>
      </c>
      <c r="I9" s="20">
        <v>4.4999999999999998E-2</v>
      </c>
      <c r="P9" s="1" t="s">
        <v>20</v>
      </c>
      <c r="Q9" s="1">
        <v>25</v>
      </c>
      <c r="R9" s="4">
        <f t="shared" ref="R9:R14" si="2">Q9/100</f>
        <v>0.25</v>
      </c>
      <c r="S9" s="1">
        <v>1</v>
      </c>
    </row>
    <row r="10" spans="2:20">
      <c r="B10" s="20">
        <v>9</v>
      </c>
      <c r="C10" s="20">
        <v>570</v>
      </c>
      <c r="D10" s="21">
        <v>370</v>
      </c>
      <c r="E10" s="21">
        <f t="shared" si="1"/>
        <v>1610</v>
      </c>
      <c r="F10" s="20">
        <v>0.1575</v>
      </c>
      <c r="G10" s="20">
        <v>0.68679999999999997</v>
      </c>
      <c r="H10" s="20">
        <v>0.26319999999999999</v>
      </c>
      <c r="I10" s="20">
        <v>0.05</v>
      </c>
      <c r="P10" s="1" t="s">
        <v>21</v>
      </c>
      <c r="Q10" s="1">
        <v>15</v>
      </c>
      <c r="R10" s="4">
        <f t="shared" si="2"/>
        <v>0.15</v>
      </c>
      <c r="S10" s="1">
        <v>1</v>
      </c>
    </row>
    <row r="11" spans="2:20">
      <c r="B11" s="20">
        <v>10</v>
      </c>
      <c r="C11" s="20">
        <v>650</v>
      </c>
      <c r="D11" s="21">
        <v>430</v>
      </c>
      <c r="E11" s="21">
        <f t="shared" si="1"/>
        <v>2040</v>
      </c>
      <c r="F11" s="20">
        <v>0.16250000000000001</v>
      </c>
      <c r="G11" s="20">
        <v>0.6804</v>
      </c>
      <c r="H11" s="20">
        <v>0.2646</v>
      </c>
      <c r="I11" s="20">
        <v>5.5E-2</v>
      </c>
      <c r="P11" s="1" t="s">
        <v>96</v>
      </c>
      <c r="Q11" s="1">
        <v>15</v>
      </c>
      <c r="R11" s="4">
        <f t="shared" si="2"/>
        <v>0.15</v>
      </c>
    </row>
    <row r="12" spans="2:20">
      <c r="B12" s="20">
        <v>11</v>
      </c>
      <c r="C12" s="20">
        <v>667</v>
      </c>
      <c r="D12" s="21">
        <v>409</v>
      </c>
      <c r="E12" s="21">
        <f t="shared" si="1"/>
        <v>2449</v>
      </c>
      <c r="F12" s="20">
        <v>0.16750000000000001</v>
      </c>
      <c r="G12" s="20">
        <v>0.67559999999999998</v>
      </c>
      <c r="H12" s="20">
        <v>0.2656</v>
      </c>
      <c r="I12" s="20">
        <v>5.8799999999999998E-2</v>
      </c>
      <c r="P12" s="1" t="s">
        <v>97</v>
      </c>
      <c r="Q12" s="1">
        <v>15</v>
      </c>
      <c r="R12" s="4">
        <f t="shared" si="2"/>
        <v>0.15</v>
      </c>
    </row>
    <row r="13" spans="2:20">
      <c r="B13" s="20">
        <v>12</v>
      </c>
      <c r="C13" s="20">
        <v>683</v>
      </c>
      <c r="D13" s="21">
        <v>396</v>
      </c>
      <c r="E13" s="21">
        <f t="shared" si="1"/>
        <v>2845</v>
      </c>
      <c r="F13" s="20">
        <v>0.17</v>
      </c>
      <c r="G13" s="20">
        <v>0.67290000000000005</v>
      </c>
      <c r="H13" s="20">
        <v>0.26619999999999999</v>
      </c>
      <c r="I13" s="20">
        <v>6.0900000000000003E-2</v>
      </c>
      <c r="P13" s="1" t="s">
        <v>98</v>
      </c>
      <c r="Q13" s="1">
        <v>15</v>
      </c>
      <c r="R13" s="4">
        <f t="shared" si="2"/>
        <v>0.15</v>
      </c>
    </row>
    <row r="14" spans="2:20">
      <c r="B14" s="20">
        <v>13</v>
      </c>
      <c r="C14" s="20">
        <v>700</v>
      </c>
      <c r="D14" s="21">
        <v>385</v>
      </c>
      <c r="E14" s="21">
        <f t="shared" si="1"/>
        <v>3230</v>
      </c>
      <c r="F14" s="20">
        <v>0.17499999999999999</v>
      </c>
      <c r="G14" s="20">
        <v>0.67020000000000002</v>
      </c>
      <c r="H14" s="20">
        <v>0.26679999999999998</v>
      </c>
      <c r="I14" s="20">
        <v>6.3E-2</v>
      </c>
      <c r="P14" s="1" t="s">
        <v>99</v>
      </c>
      <c r="Q14" s="1">
        <v>15</v>
      </c>
      <c r="R14" s="4">
        <f t="shared" si="2"/>
        <v>0.15</v>
      </c>
    </row>
    <row r="15" spans="2:20">
      <c r="B15" s="20">
        <v>14</v>
      </c>
      <c r="C15" s="20">
        <v>718</v>
      </c>
      <c r="D15" s="21">
        <v>394</v>
      </c>
      <c r="E15" s="21">
        <f t="shared" si="1"/>
        <v>3624</v>
      </c>
      <c r="F15" s="20">
        <v>0.18</v>
      </c>
      <c r="G15" s="20">
        <v>0.66749999999999998</v>
      </c>
      <c r="H15" s="20">
        <v>0.26740000000000003</v>
      </c>
      <c r="I15" s="20">
        <v>6.5100000000000005E-2</v>
      </c>
    </row>
    <row r="16" spans="2:20">
      <c r="B16" s="20">
        <v>15</v>
      </c>
      <c r="C16" s="20">
        <v>736</v>
      </c>
      <c r="D16" s="21">
        <v>374</v>
      </c>
      <c r="E16" s="21">
        <f t="shared" si="1"/>
        <v>3998</v>
      </c>
      <c r="F16" s="20">
        <v>0.1825</v>
      </c>
      <c r="G16" s="20">
        <v>0.66479999999999995</v>
      </c>
      <c r="H16" s="20">
        <v>0.26800000000000002</v>
      </c>
      <c r="I16" s="20">
        <v>6.7199999999999996E-2</v>
      </c>
      <c r="P16" s="1" t="s">
        <v>22</v>
      </c>
      <c r="Q16" s="1">
        <v>20</v>
      </c>
      <c r="R16" s="4">
        <f t="shared" ref="R16:R21" si="3">Q16/100</f>
        <v>0.2</v>
      </c>
      <c r="S16" s="1">
        <v>1</v>
      </c>
    </row>
    <row r="17" spans="2:20">
      <c r="B17" s="20">
        <v>16</v>
      </c>
      <c r="C17" s="20">
        <v>754</v>
      </c>
      <c r="D17" s="21">
        <v>364</v>
      </c>
      <c r="E17" s="21">
        <f t="shared" si="1"/>
        <v>4362</v>
      </c>
      <c r="F17" s="20">
        <v>0.1875</v>
      </c>
      <c r="G17" s="20">
        <v>0.66210000000000002</v>
      </c>
      <c r="H17" s="20">
        <v>0.26860000000000001</v>
      </c>
      <c r="I17" s="20">
        <v>6.93E-2</v>
      </c>
      <c r="P17" s="1" t="s">
        <v>23</v>
      </c>
      <c r="Q17" s="1">
        <v>10</v>
      </c>
      <c r="R17" s="4">
        <f t="shared" si="3"/>
        <v>0.1</v>
      </c>
      <c r="S17" s="1">
        <v>1</v>
      </c>
    </row>
    <row r="18" spans="2:20">
      <c r="B18" s="20">
        <v>17</v>
      </c>
      <c r="C18" s="20">
        <v>773</v>
      </c>
      <c r="D18" s="21">
        <v>354</v>
      </c>
      <c r="E18" s="21">
        <f t="shared" si="1"/>
        <v>4716</v>
      </c>
      <c r="F18" s="20">
        <v>0.1925</v>
      </c>
      <c r="G18" s="20">
        <v>0.65939999999999999</v>
      </c>
      <c r="H18" s="20">
        <v>0.26919999999999999</v>
      </c>
      <c r="I18" s="20">
        <v>7.1400000000000005E-2</v>
      </c>
      <c r="P18" s="1" t="s">
        <v>24</v>
      </c>
      <c r="Q18" s="1">
        <v>15</v>
      </c>
      <c r="R18" s="4">
        <f t="shared" si="3"/>
        <v>0.15</v>
      </c>
      <c r="S18" s="1">
        <v>1</v>
      </c>
    </row>
    <row r="19" spans="2:20">
      <c r="B19" s="20">
        <v>18</v>
      </c>
      <c r="C19" s="20">
        <v>792</v>
      </c>
      <c r="D19" s="21">
        <v>335</v>
      </c>
      <c r="E19" s="21">
        <f t="shared" si="1"/>
        <v>5051</v>
      </c>
      <c r="F19" s="20">
        <v>0.19500000000000001</v>
      </c>
      <c r="G19" s="20">
        <v>0.65680000000000005</v>
      </c>
      <c r="H19" s="20">
        <v>0.26979999999999998</v>
      </c>
      <c r="I19" s="20">
        <v>7.3400000000000007E-2</v>
      </c>
      <c r="P19" s="1" t="s">
        <v>40</v>
      </c>
      <c r="Q19" s="1">
        <v>20</v>
      </c>
      <c r="R19" s="4">
        <f t="shared" si="3"/>
        <v>0.2</v>
      </c>
      <c r="S19" s="1">
        <v>1</v>
      </c>
    </row>
    <row r="20" spans="2:20">
      <c r="B20" s="20">
        <v>19</v>
      </c>
      <c r="C20" s="20">
        <v>812</v>
      </c>
      <c r="D20" s="21">
        <v>326</v>
      </c>
      <c r="E20" s="21">
        <f t="shared" si="1"/>
        <v>5377</v>
      </c>
      <c r="F20" s="20">
        <v>0.2</v>
      </c>
      <c r="G20" s="20">
        <v>0.65410000000000001</v>
      </c>
      <c r="H20" s="20">
        <v>0.27039999999999997</v>
      </c>
      <c r="I20" s="20">
        <v>7.5499999999999998E-2</v>
      </c>
      <c r="P20" s="1" t="s">
        <v>26</v>
      </c>
      <c r="Q20" s="1">
        <v>20</v>
      </c>
      <c r="R20" s="4">
        <f t="shared" si="3"/>
        <v>0.2</v>
      </c>
      <c r="S20" s="1">
        <v>1</v>
      </c>
    </row>
    <row r="21" spans="2:20">
      <c r="B21" s="20">
        <v>20</v>
      </c>
      <c r="C21" s="20">
        <v>833</v>
      </c>
      <c r="D21" s="21">
        <v>328</v>
      </c>
      <c r="E21" s="21">
        <f t="shared" si="1"/>
        <v>5705</v>
      </c>
      <c r="F21" s="20">
        <v>0.20250000000000001</v>
      </c>
      <c r="G21" s="20">
        <v>0.65149999999999997</v>
      </c>
      <c r="H21" s="20">
        <v>0.27100000000000002</v>
      </c>
      <c r="I21" s="20">
        <v>7.7499999999999999E-2</v>
      </c>
      <c r="P21" s="1" t="s">
        <v>27</v>
      </c>
      <c r="Q21" s="1">
        <v>15</v>
      </c>
      <c r="R21" s="4">
        <f t="shared" si="3"/>
        <v>0.15</v>
      </c>
      <c r="S21" s="1">
        <v>1</v>
      </c>
    </row>
    <row r="22" spans="2:20">
      <c r="B22" s="20">
        <v>21</v>
      </c>
      <c r="C22" s="20">
        <v>853</v>
      </c>
      <c r="D22" s="20">
        <v>301</v>
      </c>
      <c r="E22" s="21">
        <f t="shared" si="1"/>
        <v>6006</v>
      </c>
      <c r="F22" s="20">
        <v>0.20749999999999999</v>
      </c>
      <c r="G22" s="20">
        <v>0.64890000000000003</v>
      </c>
      <c r="H22" s="20">
        <v>0.27160000000000001</v>
      </c>
      <c r="I22" s="20">
        <v>7.9500000000000001E-2</v>
      </c>
    </row>
    <row r="23" spans="2:20">
      <c r="B23" s="20">
        <v>22</v>
      </c>
      <c r="C23" s="20">
        <v>875</v>
      </c>
      <c r="D23" s="21">
        <v>295</v>
      </c>
      <c r="E23" s="21">
        <f t="shared" si="1"/>
        <v>6301</v>
      </c>
      <c r="F23" s="20">
        <v>0.21</v>
      </c>
      <c r="G23" s="20">
        <v>0.6462</v>
      </c>
      <c r="H23" s="20">
        <v>0.2722</v>
      </c>
      <c r="I23" s="20">
        <v>8.1600000000000006E-2</v>
      </c>
    </row>
    <row r="24" spans="2:20">
      <c r="B24" s="20">
        <v>23</v>
      </c>
      <c r="C24" s="20">
        <v>897</v>
      </c>
      <c r="D24" s="21">
        <v>288</v>
      </c>
      <c r="E24" s="21">
        <f t="shared" si="1"/>
        <v>6589</v>
      </c>
      <c r="F24" s="20">
        <v>0.215</v>
      </c>
      <c r="G24" s="20">
        <v>0.64359999999999995</v>
      </c>
      <c r="H24" s="20">
        <v>0.27279999999999999</v>
      </c>
      <c r="I24" s="20">
        <v>8.3599999999999994E-2</v>
      </c>
      <c r="R24" s="1" t="s">
        <v>46</v>
      </c>
      <c r="S24" s="1" t="s">
        <v>100</v>
      </c>
      <c r="T24" s="1" t="s">
        <v>101</v>
      </c>
    </row>
    <row r="25" spans="2:20">
      <c r="B25" s="20">
        <v>24</v>
      </c>
      <c r="C25" s="20">
        <v>919</v>
      </c>
      <c r="D25" s="21">
        <v>272</v>
      </c>
      <c r="E25" s="21">
        <f t="shared" si="1"/>
        <v>6861</v>
      </c>
      <c r="F25" s="20">
        <v>0.2175</v>
      </c>
      <c r="G25" s="20">
        <v>0.64100000000000001</v>
      </c>
      <c r="H25" s="20">
        <v>0.27339999999999998</v>
      </c>
      <c r="I25" s="20">
        <v>8.5599999999999996E-2</v>
      </c>
      <c r="P25" s="1" t="s">
        <v>32</v>
      </c>
      <c r="Q25" s="4">
        <f>IF(Table!P4 = "Yes",1,0)</f>
        <v>1</v>
      </c>
      <c r="R25" s="1">
        <f t="shared" ref="R25:R26" si="4">610*Q25</f>
        <v>610</v>
      </c>
      <c r="S25" s="1">
        <v>0</v>
      </c>
      <c r="T25" s="1">
        <f t="shared" ref="T25:T26" si="5">Q25</f>
        <v>1</v>
      </c>
    </row>
    <row r="26" spans="2:20">
      <c r="B26" s="20">
        <v>25</v>
      </c>
      <c r="C26" s="20">
        <v>942</v>
      </c>
      <c r="D26" s="21">
        <v>266</v>
      </c>
      <c r="E26" s="21">
        <f t="shared" si="1"/>
        <v>7127</v>
      </c>
      <c r="F26" s="20">
        <v>0.2225</v>
      </c>
      <c r="G26" s="20">
        <v>0.63839999999999997</v>
      </c>
      <c r="H26" s="20">
        <v>0.27400000000000002</v>
      </c>
      <c r="I26" s="20">
        <v>8.7599999999999997E-2</v>
      </c>
      <c r="P26" s="1" t="s">
        <v>34</v>
      </c>
      <c r="Q26" s="4">
        <f>IF(Table!P5 = "Yes",1,0)</f>
        <v>1</v>
      </c>
      <c r="R26" s="1">
        <f t="shared" si="4"/>
        <v>610</v>
      </c>
      <c r="S26" s="1">
        <v>0</v>
      </c>
      <c r="T26" s="1">
        <f t="shared" si="5"/>
        <v>1</v>
      </c>
    </row>
    <row r="27" spans="2:20">
      <c r="B27" s="20">
        <v>26</v>
      </c>
      <c r="C27" s="20">
        <v>965</v>
      </c>
      <c r="D27" s="21">
        <v>261</v>
      </c>
      <c r="E27" s="21">
        <f t="shared" si="1"/>
        <v>7388</v>
      </c>
      <c r="F27" s="20">
        <v>0.22500000000000001</v>
      </c>
      <c r="G27" s="20">
        <v>0.63590000000000002</v>
      </c>
      <c r="H27" s="20">
        <v>0.27460000000000001</v>
      </c>
      <c r="I27" s="20">
        <v>8.9499999999999996E-2</v>
      </c>
    </row>
    <row r="28" spans="2:20">
      <c r="B28" s="20">
        <v>27</v>
      </c>
      <c r="C28" s="20">
        <v>990</v>
      </c>
      <c r="D28" s="21">
        <v>248</v>
      </c>
      <c r="E28" s="21">
        <f t="shared" si="1"/>
        <v>7636</v>
      </c>
      <c r="F28" s="20">
        <v>0.22750000000000001</v>
      </c>
      <c r="G28" s="20">
        <v>0.63329999999999997</v>
      </c>
      <c r="H28" s="20">
        <v>0.2752</v>
      </c>
      <c r="I28" s="20">
        <v>9.1499999999999998E-2</v>
      </c>
      <c r="P28" s="1" t="s">
        <v>35</v>
      </c>
      <c r="Q28" s="4">
        <f>IF(Table!P7 = "Yes",1,0)</f>
        <v>1</v>
      </c>
      <c r="R28" s="1">
        <f>1620*Q28</f>
        <v>1620</v>
      </c>
      <c r="S28" s="1">
        <v>0</v>
      </c>
      <c r="T28" s="1">
        <f>Q28</f>
        <v>1</v>
      </c>
    </row>
    <row r="29" spans="2:20">
      <c r="B29" s="20">
        <v>28</v>
      </c>
      <c r="C29" s="22">
        <v>1014</v>
      </c>
      <c r="D29" s="21">
        <v>244</v>
      </c>
      <c r="E29" s="21">
        <f t="shared" si="1"/>
        <v>7880</v>
      </c>
      <c r="F29" s="20">
        <v>0.23250000000000001</v>
      </c>
      <c r="G29" s="20">
        <v>0.63070000000000004</v>
      </c>
      <c r="H29" s="20">
        <v>0.27579999999999999</v>
      </c>
      <c r="I29" s="20">
        <v>9.35E-2</v>
      </c>
      <c r="P29" s="1" t="s">
        <v>36</v>
      </c>
      <c r="Q29" s="4">
        <f>IF(Table!P8 = "Yes",1,0)</f>
        <v>1</v>
      </c>
      <c r="R29" s="4">
        <f>2430*Q29</f>
        <v>2430</v>
      </c>
      <c r="S29" s="1">
        <v>0</v>
      </c>
      <c r="T29" s="1">
        <f>2*Q29</f>
        <v>2</v>
      </c>
    </row>
    <row r="30" spans="2:20">
      <c r="B30" s="20">
        <v>29</v>
      </c>
      <c r="C30" s="22">
        <v>1040</v>
      </c>
      <c r="D30" s="21">
        <v>241</v>
      </c>
      <c r="E30" s="21">
        <f t="shared" si="1"/>
        <v>8121</v>
      </c>
      <c r="F30" s="20">
        <v>0.23499999999999999</v>
      </c>
      <c r="G30" s="20">
        <v>0.62819999999999998</v>
      </c>
      <c r="H30" s="20">
        <v>0.27639999999999998</v>
      </c>
      <c r="I30" s="20">
        <v>9.5399999999999999E-2</v>
      </c>
    </row>
    <row r="31" spans="2:20">
      <c r="B31" s="20">
        <v>30</v>
      </c>
      <c r="C31" s="22">
        <v>1066</v>
      </c>
      <c r="D31" s="21">
        <v>229</v>
      </c>
      <c r="E31" s="21">
        <f t="shared" si="1"/>
        <v>8350</v>
      </c>
      <c r="F31" s="20">
        <v>0.23749999999999999</v>
      </c>
      <c r="G31" s="20">
        <v>0.62560000000000004</v>
      </c>
      <c r="H31" s="20">
        <v>0.27700000000000002</v>
      </c>
      <c r="I31" s="20">
        <v>9.74E-2</v>
      </c>
      <c r="P31" s="1" t="s">
        <v>37</v>
      </c>
      <c r="Q31" s="4">
        <f>IF(Table!P10 = "Yes",1,0)</f>
        <v>1</v>
      </c>
      <c r="R31" s="4">
        <f>5070*Q31</f>
        <v>5070</v>
      </c>
      <c r="S31" s="1">
        <f t="shared" ref="S31:S32" si="6">5*Q31</f>
        <v>5</v>
      </c>
      <c r="T31" s="1">
        <f>8*Q31</f>
        <v>8</v>
      </c>
    </row>
    <row r="32" spans="2:20">
      <c r="B32" s="20">
        <v>31</v>
      </c>
      <c r="C32" s="22">
        <v>1092</v>
      </c>
      <c r="D32" s="21">
        <v>226</v>
      </c>
      <c r="E32" s="21">
        <f t="shared" si="1"/>
        <v>8576</v>
      </c>
      <c r="F32" s="20">
        <v>0.24</v>
      </c>
      <c r="G32" s="20">
        <v>0.62309999999999999</v>
      </c>
      <c r="H32" s="20">
        <v>0.27760000000000001</v>
      </c>
      <c r="I32" s="20">
        <v>9.9299999999999999E-2</v>
      </c>
      <c r="P32" s="1" t="s">
        <v>38</v>
      </c>
      <c r="Q32" s="4">
        <f>IF(Table!P11 = "Yes",1,0)</f>
        <v>1</v>
      </c>
      <c r="R32" s="1">
        <f>6480*Q32</f>
        <v>6480</v>
      </c>
      <c r="S32" s="1">
        <f t="shared" si="6"/>
        <v>5</v>
      </c>
      <c r="T32" s="1">
        <f>9*Q32</f>
        <v>9</v>
      </c>
    </row>
    <row r="33" spans="2:20">
      <c r="B33" s="20">
        <v>32</v>
      </c>
      <c r="C33" s="22">
        <v>1120</v>
      </c>
      <c r="D33" s="21">
        <v>226</v>
      </c>
      <c r="E33" s="21">
        <f t="shared" si="1"/>
        <v>8802</v>
      </c>
      <c r="F33" s="20">
        <v>0.245</v>
      </c>
      <c r="G33" s="20">
        <v>0.62070000000000003</v>
      </c>
      <c r="H33" s="20">
        <v>0.27810000000000001</v>
      </c>
      <c r="I33" s="20">
        <v>0.1012</v>
      </c>
      <c r="P33" s="1" t="s">
        <v>39</v>
      </c>
      <c r="Q33" s="4">
        <f>IF(Table!P12 = "Yes",1,0)</f>
        <v>1</v>
      </c>
      <c r="R33" s="4">
        <f>8910*Q33</f>
        <v>8910</v>
      </c>
      <c r="S33" s="1">
        <f>8*Q33</f>
        <v>8</v>
      </c>
      <c r="T33" s="1">
        <f>12*Q33</f>
        <v>12</v>
      </c>
    </row>
    <row r="34" spans="2:20">
      <c r="B34" s="20">
        <v>33</v>
      </c>
      <c r="C34" s="22">
        <v>1147</v>
      </c>
      <c r="D34" s="21">
        <v>195</v>
      </c>
      <c r="E34" s="21">
        <f t="shared" si="1"/>
        <v>8997</v>
      </c>
      <c r="F34" s="20">
        <v>0.2475</v>
      </c>
      <c r="G34" s="20">
        <v>0.61819999999999997</v>
      </c>
      <c r="H34" s="20">
        <v>0.2787</v>
      </c>
      <c r="I34" s="20">
        <v>0.1031</v>
      </c>
      <c r="P34" s="1" t="s">
        <v>40</v>
      </c>
      <c r="Q34" s="4">
        <f>IF(Table!P13 = "Yes",1,0)</f>
        <v>0</v>
      </c>
      <c r="R34" s="4">
        <f>2640*Q34</f>
        <v>0</v>
      </c>
      <c r="S34" s="1">
        <v>0</v>
      </c>
      <c r="T34" s="1">
        <f>2*Q34</f>
        <v>0</v>
      </c>
    </row>
    <row r="35" spans="2:20">
      <c r="B35" s="20">
        <v>34</v>
      </c>
      <c r="C35" s="22">
        <v>1176</v>
      </c>
      <c r="D35" s="21">
        <v>187</v>
      </c>
      <c r="E35" s="21">
        <f t="shared" si="1"/>
        <v>9184</v>
      </c>
      <c r="F35" s="20">
        <v>0.25</v>
      </c>
      <c r="G35" s="20">
        <v>0.61570000000000003</v>
      </c>
      <c r="H35" s="20">
        <v>0.27929999999999999</v>
      </c>
      <c r="I35" s="20">
        <v>0.105</v>
      </c>
      <c r="P35" s="1" t="s">
        <v>42</v>
      </c>
      <c r="Q35" s="4">
        <f>IF(Table!P14 = "Yes",1,0)</f>
        <v>0</v>
      </c>
      <c r="R35" s="4">
        <f>2025*Q35 + IF(Q35=0,Table!O20,0)</f>
        <v>0</v>
      </c>
      <c r="S35" s="1">
        <f>IF(Q35=0,Table!P20,0)</f>
        <v>0</v>
      </c>
      <c r="T35" s="1">
        <f>Q35 + IF(Q35=0,Table!Q20,0)</f>
        <v>0</v>
      </c>
    </row>
    <row r="36" spans="2:20">
      <c r="B36" s="20">
        <v>35</v>
      </c>
      <c r="C36" s="22">
        <v>1206</v>
      </c>
      <c r="D36" s="21">
        <v>188</v>
      </c>
      <c r="E36" s="21">
        <f t="shared" si="1"/>
        <v>9372</v>
      </c>
      <c r="F36" s="20">
        <v>0.2525</v>
      </c>
      <c r="G36" s="20">
        <v>0.61319999999999997</v>
      </c>
      <c r="H36" s="20">
        <v>0.27989999999999998</v>
      </c>
      <c r="I36" s="20">
        <v>0.1069</v>
      </c>
      <c r="P36" s="1" t="s">
        <v>43</v>
      </c>
      <c r="Q36" s="4">
        <f>IF(Table!P15 = "Yes",1,0)</f>
        <v>0</v>
      </c>
      <c r="R36" s="4">
        <f>4050*Q36</f>
        <v>0</v>
      </c>
      <c r="S36" s="1">
        <f>3*Q36</f>
        <v>0</v>
      </c>
      <c r="T36" s="1">
        <f>6*Q36</f>
        <v>0</v>
      </c>
    </row>
    <row r="37" spans="2:20">
      <c r="B37" s="20">
        <v>36</v>
      </c>
      <c r="C37" s="22">
        <v>1236</v>
      </c>
      <c r="D37" s="21">
        <v>180</v>
      </c>
      <c r="E37" s="21">
        <f t="shared" si="1"/>
        <v>9552</v>
      </c>
      <c r="F37" s="20">
        <v>0.255</v>
      </c>
      <c r="G37" s="20">
        <v>0.61070000000000002</v>
      </c>
      <c r="H37" s="20">
        <v>0.28050000000000003</v>
      </c>
      <c r="I37" s="20">
        <v>0.10879999999999999</v>
      </c>
    </row>
    <row r="38" spans="2:20">
      <c r="B38" s="20">
        <v>37</v>
      </c>
      <c r="C38" s="22">
        <v>1267</v>
      </c>
      <c r="D38" s="21">
        <v>182</v>
      </c>
      <c r="E38" s="21">
        <f t="shared" si="1"/>
        <v>9734</v>
      </c>
      <c r="F38" s="20">
        <v>0.25750000000000001</v>
      </c>
      <c r="G38" s="20">
        <v>0.60829999999999995</v>
      </c>
      <c r="H38" s="20">
        <v>0.28110000000000002</v>
      </c>
      <c r="I38" s="20">
        <v>0.1106</v>
      </c>
    </row>
    <row r="39" spans="2:20">
      <c r="B39" s="20">
        <v>38</v>
      </c>
      <c r="C39" s="22">
        <v>1298</v>
      </c>
      <c r="D39" s="21">
        <v>185</v>
      </c>
      <c r="E39" s="21">
        <f t="shared" si="1"/>
        <v>9919</v>
      </c>
      <c r="F39" s="20">
        <v>0.26</v>
      </c>
      <c r="G39" s="20">
        <v>0.60580000000000001</v>
      </c>
      <c r="H39" s="20">
        <v>0.28170000000000001</v>
      </c>
      <c r="I39" s="20">
        <v>0.1125</v>
      </c>
      <c r="Q39" s="1" t="s">
        <v>7</v>
      </c>
      <c r="R39" s="1" t="s">
        <v>8</v>
      </c>
      <c r="S39" s="1" t="s">
        <v>9</v>
      </c>
    </row>
    <row r="40" spans="2:20">
      <c r="B40" s="20">
        <v>39</v>
      </c>
      <c r="C40" s="22">
        <v>1331</v>
      </c>
      <c r="D40" s="21">
        <v>180</v>
      </c>
      <c r="E40" s="21">
        <f t="shared" si="1"/>
        <v>10099</v>
      </c>
      <c r="F40" s="20">
        <v>0.26250000000000001</v>
      </c>
      <c r="G40" s="20">
        <v>0.60340000000000005</v>
      </c>
      <c r="H40" s="20">
        <v>0.2823</v>
      </c>
      <c r="I40" s="20">
        <v>0.1143</v>
      </c>
      <c r="P40" s="1" t="s">
        <v>46</v>
      </c>
      <c r="Q40" s="4">
        <f>0.15*R25+0.15*R26</f>
        <v>183</v>
      </c>
      <c r="R40" s="4">
        <f>0.25*R28+0.15*R29</f>
        <v>769.5</v>
      </c>
      <c r="S40" s="4">
        <f>0.2*R31+0.1*R32+0.15*R33+0.2*R34+0.2*R35+0.15*R36</f>
        <v>2998.5</v>
      </c>
    </row>
    <row r="41" spans="2:20">
      <c r="B41" s="20">
        <v>40</v>
      </c>
      <c r="C41" s="22">
        <v>1364</v>
      </c>
      <c r="D41" s="21">
        <v>165</v>
      </c>
      <c r="E41" s="21">
        <f t="shared" si="1"/>
        <v>10264</v>
      </c>
      <c r="F41" s="20">
        <v>0.26500000000000001</v>
      </c>
      <c r="G41" s="20">
        <v>0.60109999999999997</v>
      </c>
      <c r="H41" s="20">
        <v>0.2828</v>
      </c>
      <c r="I41" s="20">
        <v>0.11609999999999999</v>
      </c>
      <c r="P41" s="1" t="s">
        <v>100</v>
      </c>
      <c r="Q41" s="4">
        <f>0.15*S25+0.15*S26</f>
        <v>0</v>
      </c>
      <c r="R41" s="4">
        <f>0.25*S28+0.15*S29</f>
        <v>0</v>
      </c>
      <c r="S41" s="4">
        <f>0.2*S31+0.1*S32+0.15*S33+0.2*S34+0.2*S35+0.15*S36</f>
        <v>2.7</v>
      </c>
    </row>
    <row r="42" spans="2:20">
      <c r="B42" s="20">
        <v>41</v>
      </c>
      <c r="C42" s="22">
        <v>1398</v>
      </c>
      <c r="D42" s="22">
        <v>161</v>
      </c>
      <c r="E42" s="23">
        <f t="shared" si="1"/>
        <v>10425</v>
      </c>
      <c r="F42" s="20">
        <v>0.26750000000000002</v>
      </c>
      <c r="G42" s="20">
        <v>0.59860000000000002</v>
      </c>
      <c r="H42" s="20">
        <v>0.28339999999999999</v>
      </c>
      <c r="I42" s="20">
        <v>0.11799999999999999</v>
      </c>
      <c r="P42" s="1" t="s">
        <v>101</v>
      </c>
      <c r="Q42" s="4">
        <f>0.15*T25+0.15*T26</f>
        <v>0.3</v>
      </c>
      <c r="R42" s="4">
        <f>0.25*T28+0.15*T29</f>
        <v>0.55000000000000004</v>
      </c>
      <c r="S42" s="4">
        <f>0.2*T31+0.1*T32+0.15*T33+0.2*T34+0.2*T35+0.15*T36</f>
        <v>4.3</v>
      </c>
    </row>
    <row r="43" spans="2:20">
      <c r="B43" s="20">
        <v>42</v>
      </c>
      <c r="C43" s="22">
        <v>1433</v>
      </c>
      <c r="D43" s="21">
        <v>167</v>
      </c>
      <c r="E43" s="23">
        <f t="shared" si="1"/>
        <v>10592</v>
      </c>
      <c r="F43" s="20">
        <v>0.27</v>
      </c>
      <c r="G43" s="20">
        <v>0.59619999999999995</v>
      </c>
      <c r="H43" s="20">
        <v>0.28399999999999997</v>
      </c>
      <c r="I43" s="20">
        <v>0.1198</v>
      </c>
    </row>
    <row r="44" spans="2:20">
      <c r="B44" s="20">
        <v>43</v>
      </c>
      <c r="C44" s="22">
        <v>1469</v>
      </c>
      <c r="D44" s="21">
        <v>175</v>
      </c>
      <c r="E44" s="23">
        <f t="shared" si="1"/>
        <v>10767</v>
      </c>
      <c r="F44" s="20">
        <v>0.27250000000000002</v>
      </c>
      <c r="G44" s="20">
        <v>0.59379999999999999</v>
      </c>
      <c r="H44" s="20">
        <v>0.28460000000000002</v>
      </c>
      <c r="I44" s="20">
        <v>0.1216</v>
      </c>
    </row>
    <row r="45" spans="2:20">
      <c r="B45" s="20">
        <v>44</v>
      </c>
      <c r="C45" s="22">
        <v>1505</v>
      </c>
      <c r="D45" s="21">
        <v>164</v>
      </c>
      <c r="E45" s="23">
        <f t="shared" si="1"/>
        <v>10931</v>
      </c>
      <c r="F45" s="20">
        <v>0.27500000000000002</v>
      </c>
      <c r="G45" s="20">
        <v>0.59150000000000003</v>
      </c>
      <c r="H45" s="20">
        <v>0.28520000000000001</v>
      </c>
      <c r="I45" s="20">
        <v>0.12330000000000001</v>
      </c>
    </row>
    <row r="46" spans="2:20">
      <c r="B46" s="20">
        <v>45</v>
      </c>
      <c r="C46" s="22">
        <v>1543</v>
      </c>
      <c r="D46" s="21">
        <v>165</v>
      </c>
      <c r="E46" s="23">
        <f t="shared" si="1"/>
        <v>11096</v>
      </c>
      <c r="F46" s="20">
        <v>0.27750000000000002</v>
      </c>
      <c r="G46" s="20">
        <v>0.58919999999999995</v>
      </c>
      <c r="H46" s="20">
        <v>0.28570000000000001</v>
      </c>
      <c r="I46" s="20">
        <v>0.12509999999999999</v>
      </c>
    </row>
    <row r="47" spans="2:20">
      <c r="B47" s="20">
        <v>46</v>
      </c>
      <c r="C47" s="22">
        <v>1582</v>
      </c>
      <c r="D47" s="21">
        <v>175</v>
      </c>
      <c r="E47" s="23">
        <f t="shared" si="1"/>
        <v>11271</v>
      </c>
      <c r="F47" s="20">
        <v>0.28000000000000003</v>
      </c>
      <c r="G47" s="20">
        <v>0.58679999999999999</v>
      </c>
      <c r="H47" s="20">
        <v>0.2863</v>
      </c>
      <c r="I47" s="20">
        <v>0.12690000000000001</v>
      </c>
    </row>
    <row r="48" spans="2:20">
      <c r="B48" s="20">
        <v>47</v>
      </c>
      <c r="C48" s="22">
        <v>1621</v>
      </c>
      <c r="D48" s="21">
        <v>176</v>
      </c>
      <c r="E48" s="23">
        <f t="shared" si="1"/>
        <v>11447</v>
      </c>
      <c r="F48" s="20">
        <v>0.28000000000000003</v>
      </c>
      <c r="G48" s="20">
        <v>0.58450000000000002</v>
      </c>
      <c r="H48" s="20">
        <v>0.28689999999999999</v>
      </c>
      <c r="I48" s="20">
        <v>0.12859999999999999</v>
      </c>
    </row>
    <row r="49" spans="2:9">
      <c r="B49" s="20">
        <v>48</v>
      </c>
      <c r="C49" s="22">
        <v>1662</v>
      </c>
      <c r="D49" s="21">
        <v>188</v>
      </c>
      <c r="E49" s="23">
        <f t="shared" si="1"/>
        <v>11635</v>
      </c>
      <c r="F49" s="20">
        <v>0.28249999999999997</v>
      </c>
      <c r="G49" s="20">
        <v>0.58209999999999995</v>
      </c>
      <c r="H49" s="20">
        <v>0.28749999999999998</v>
      </c>
      <c r="I49" s="20">
        <v>0.13039999999999999</v>
      </c>
    </row>
    <row r="50" spans="2:9">
      <c r="B50" s="20">
        <v>49</v>
      </c>
      <c r="C50" s="22">
        <v>1703</v>
      </c>
      <c r="D50" s="21">
        <v>172</v>
      </c>
      <c r="E50" s="23">
        <f t="shared" si="1"/>
        <v>11807</v>
      </c>
      <c r="F50" s="20">
        <v>0.28499999999999998</v>
      </c>
      <c r="G50" s="20">
        <v>0.57979999999999998</v>
      </c>
      <c r="H50" s="20">
        <v>0.28810000000000002</v>
      </c>
      <c r="I50" s="20">
        <v>0.1321</v>
      </c>
    </row>
    <row r="51" spans="2:9">
      <c r="B51" s="20">
        <v>50</v>
      </c>
      <c r="C51" s="22">
        <v>1746</v>
      </c>
      <c r="D51" s="21">
        <v>187</v>
      </c>
      <c r="E51" s="23">
        <f t="shared" si="1"/>
        <v>11994</v>
      </c>
      <c r="F51" s="20">
        <v>0.28749999999999998</v>
      </c>
      <c r="G51" s="20">
        <v>0.5776</v>
      </c>
      <c r="H51" s="20">
        <v>0.28860000000000002</v>
      </c>
      <c r="I51" s="20">
        <v>0.1338</v>
      </c>
    </row>
    <row r="52" spans="2:9">
      <c r="B52" s="20">
        <v>51</v>
      </c>
      <c r="C52" s="22">
        <v>1789</v>
      </c>
      <c r="D52" s="21">
        <v>201</v>
      </c>
      <c r="E52" s="23">
        <f t="shared" si="1"/>
        <v>12195</v>
      </c>
      <c r="F52" s="20">
        <v>0.28999999999999998</v>
      </c>
      <c r="G52" s="20">
        <v>0.57530000000000003</v>
      </c>
      <c r="H52" s="20">
        <v>0.28920000000000001</v>
      </c>
      <c r="I52" s="20">
        <v>0.13550000000000001</v>
      </c>
    </row>
    <row r="53" spans="2:9">
      <c r="B53" s="20">
        <v>52</v>
      </c>
      <c r="C53" s="22">
        <v>1834</v>
      </c>
      <c r="D53" s="21">
        <v>199</v>
      </c>
      <c r="E53" s="23">
        <f t="shared" si="1"/>
        <v>12394</v>
      </c>
      <c r="F53" s="20">
        <v>0.28999999999999998</v>
      </c>
      <c r="G53" s="20">
        <v>0.57299999999999995</v>
      </c>
      <c r="H53" s="20">
        <v>0.2898</v>
      </c>
      <c r="I53" s="20">
        <v>0.13719999999999999</v>
      </c>
    </row>
    <row r="54" spans="2:9">
      <c r="B54" s="20">
        <v>53</v>
      </c>
      <c r="C54" s="22">
        <v>1880</v>
      </c>
      <c r="D54" s="21">
        <v>216</v>
      </c>
      <c r="E54" s="23">
        <f t="shared" si="1"/>
        <v>12610</v>
      </c>
      <c r="F54" s="20">
        <v>0.29249999999999998</v>
      </c>
      <c r="G54" s="20">
        <v>0.57079999999999997</v>
      </c>
      <c r="H54" s="20">
        <v>0.2903</v>
      </c>
      <c r="I54" s="20">
        <v>0.1389</v>
      </c>
    </row>
    <row r="55" spans="2:9">
      <c r="B55" s="20">
        <v>54</v>
      </c>
      <c r="C55" s="22">
        <v>1927</v>
      </c>
      <c r="D55" s="21">
        <v>235</v>
      </c>
      <c r="E55" s="23">
        <f t="shared" si="1"/>
        <v>12845</v>
      </c>
      <c r="F55" s="20">
        <v>0.29499999999999998</v>
      </c>
      <c r="G55" s="20">
        <v>0.56850000000000001</v>
      </c>
      <c r="H55" s="20">
        <v>0.29089999999999999</v>
      </c>
      <c r="I55" s="20">
        <v>0.1406</v>
      </c>
    </row>
    <row r="56" spans="2:9">
      <c r="B56" s="20">
        <v>55</v>
      </c>
      <c r="C56" s="22">
        <v>1975</v>
      </c>
      <c r="D56" s="21">
        <v>216</v>
      </c>
      <c r="E56" s="23">
        <f t="shared" si="1"/>
        <v>13061</v>
      </c>
      <c r="F56" s="20">
        <v>0.29499999999999998</v>
      </c>
      <c r="G56" s="20">
        <v>0.56620000000000004</v>
      </c>
      <c r="H56" s="20">
        <v>0.29149999999999998</v>
      </c>
      <c r="I56" s="20">
        <v>0.14230000000000001</v>
      </c>
    </row>
    <row r="57" spans="2:9">
      <c r="B57" s="20">
        <v>56</v>
      </c>
      <c r="C57" s="22">
        <v>2025</v>
      </c>
      <c r="D57" s="21">
        <v>237</v>
      </c>
      <c r="E57" s="23">
        <f t="shared" si="1"/>
        <v>13298</v>
      </c>
      <c r="F57" s="20">
        <v>0.29749999999999999</v>
      </c>
      <c r="G57" s="20">
        <v>0.56410000000000005</v>
      </c>
      <c r="H57" s="20">
        <v>0.29199999999999998</v>
      </c>
      <c r="I57" s="20">
        <v>0.1439</v>
      </c>
    </row>
    <row r="58" spans="2:9">
      <c r="B58" s="20">
        <v>57</v>
      </c>
      <c r="C58" s="22">
        <v>2075</v>
      </c>
      <c r="D58" s="21">
        <v>249</v>
      </c>
      <c r="E58" s="23">
        <f t="shared" si="1"/>
        <v>13547</v>
      </c>
      <c r="F58" s="20">
        <v>0.3</v>
      </c>
      <c r="G58" s="20">
        <v>0.56179999999999997</v>
      </c>
      <c r="H58" s="20">
        <v>0.29260000000000003</v>
      </c>
      <c r="I58" s="20">
        <v>0.14560000000000001</v>
      </c>
    </row>
    <row r="59" spans="2:9">
      <c r="B59" s="20">
        <v>58</v>
      </c>
      <c r="C59" s="22">
        <v>2127</v>
      </c>
      <c r="D59" s="21">
        <v>263</v>
      </c>
      <c r="E59" s="23">
        <f t="shared" si="1"/>
        <v>13810</v>
      </c>
      <c r="F59" s="20">
        <v>0.3</v>
      </c>
      <c r="G59" s="20">
        <v>0.55959999999999999</v>
      </c>
      <c r="H59" s="20">
        <v>0.29320000000000002</v>
      </c>
      <c r="I59" s="20">
        <v>0.1472</v>
      </c>
    </row>
    <row r="60" spans="2:9">
      <c r="B60" s="20">
        <v>59</v>
      </c>
      <c r="C60" s="22">
        <v>2180</v>
      </c>
      <c r="D60" s="21">
        <v>288</v>
      </c>
      <c r="E60" s="23">
        <f t="shared" si="1"/>
        <v>14098</v>
      </c>
      <c r="F60" s="20">
        <v>0.30249999999999999</v>
      </c>
      <c r="G60" s="20">
        <v>0.5575</v>
      </c>
      <c r="H60" s="20">
        <v>0.29370000000000002</v>
      </c>
      <c r="I60" s="20">
        <v>0.14879999999999999</v>
      </c>
    </row>
    <row r="61" spans="2:9">
      <c r="B61" s="20">
        <v>60</v>
      </c>
      <c r="C61" s="22">
        <v>2235</v>
      </c>
      <c r="D61" s="21">
        <v>305</v>
      </c>
      <c r="E61" s="23">
        <f t="shared" si="1"/>
        <v>14403</v>
      </c>
      <c r="F61" s="20">
        <v>0.30249999999999999</v>
      </c>
      <c r="G61" s="20">
        <v>0.55530000000000002</v>
      </c>
      <c r="H61" s="20">
        <v>0.29430000000000001</v>
      </c>
      <c r="I61" s="20">
        <v>0.15040000000000001</v>
      </c>
    </row>
    <row r="62" spans="2:9">
      <c r="B62" s="20">
        <v>61</v>
      </c>
      <c r="C62" s="22">
        <v>2290</v>
      </c>
      <c r="D62" s="22">
        <v>312</v>
      </c>
      <c r="E62" s="23">
        <f t="shared" si="1"/>
        <v>14715</v>
      </c>
      <c r="F62" s="20">
        <v>0.30499999999999999</v>
      </c>
      <c r="G62" s="20">
        <v>0.55320000000000003</v>
      </c>
      <c r="H62" s="20">
        <v>0.29480000000000001</v>
      </c>
      <c r="I62" s="20">
        <v>0.152</v>
      </c>
    </row>
    <row r="63" spans="2:9">
      <c r="B63" s="20">
        <v>62</v>
      </c>
      <c r="C63" s="22">
        <v>2348</v>
      </c>
      <c r="D63" s="21">
        <v>332</v>
      </c>
      <c r="E63" s="23">
        <f t="shared" si="1"/>
        <v>15047</v>
      </c>
      <c r="F63" s="20">
        <v>0.3075</v>
      </c>
      <c r="G63" s="20">
        <v>0.55100000000000005</v>
      </c>
      <c r="H63" s="20">
        <v>0.2954</v>
      </c>
      <c r="I63" s="20">
        <v>0.15359999999999999</v>
      </c>
    </row>
    <row r="64" spans="2:9">
      <c r="B64" s="20">
        <v>63</v>
      </c>
      <c r="C64" s="22">
        <v>2406</v>
      </c>
      <c r="D64" s="21">
        <v>352</v>
      </c>
      <c r="E64" s="23">
        <f t="shared" si="1"/>
        <v>15399</v>
      </c>
      <c r="F64" s="20">
        <v>0.3075</v>
      </c>
      <c r="G64" s="20">
        <v>0.54890000000000005</v>
      </c>
      <c r="H64" s="20">
        <v>0.2959</v>
      </c>
      <c r="I64" s="20">
        <v>0.1552</v>
      </c>
    </row>
    <row r="65" spans="2:9">
      <c r="B65" s="20">
        <v>64</v>
      </c>
      <c r="C65" s="22">
        <v>2467</v>
      </c>
      <c r="D65" s="21">
        <v>385</v>
      </c>
      <c r="E65" s="23">
        <f t="shared" si="1"/>
        <v>15784</v>
      </c>
      <c r="F65" s="20">
        <v>0.31</v>
      </c>
      <c r="G65" s="20">
        <v>0.54669999999999996</v>
      </c>
      <c r="H65" s="20">
        <v>0.29649999999999999</v>
      </c>
      <c r="I65" s="20">
        <v>0.15679999999999999</v>
      </c>
    </row>
    <row r="66" spans="2:9">
      <c r="B66" s="20">
        <v>65</v>
      </c>
      <c r="C66" s="22">
        <v>2528</v>
      </c>
      <c r="D66" s="21">
        <v>399</v>
      </c>
      <c r="E66" s="23">
        <f t="shared" si="1"/>
        <v>16183</v>
      </c>
      <c r="F66" s="20">
        <v>0.31</v>
      </c>
      <c r="G66" s="20">
        <v>0.54469999999999996</v>
      </c>
      <c r="H66" s="20">
        <v>0.29699999999999999</v>
      </c>
      <c r="I66" s="20">
        <v>0.1583</v>
      </c>
    </row>
    <row r="67" spans="2:9">
      <c r="B67" s="20">
        <v>66</v>
      </c>
      <c r="C67" s="22">
        <v>2591</v>
      </c>
      <c r="D67" s="21">
        <v>414</v>
      </c>
      <c r="E67" s="23">
        <f t="shared" si="1"/>
        <v>16597</v>
      </c>
      <c r="F67" s="20">
        <v>0.3125</v>
      </c>
      <c r="G67" s="20">
        <v>0.54249999999999998</v>
      </c>
      <c r="H67" s="20">
        <v>0.29759999999999998</v>
      </c>
      <c r="I67" s="20">
        <v>0.15989999999999999</v>
      </c>
    </row>
    <row r="68" spans="2:9">
      <c r="B68" s="20">
        <v>67</v>
      </c>
      <c r="C68" s="22">
        <v>2656</v>
      </c>
      <c r="D68" s="21">
        <v>441</v>
      </c>
      <c r="E68" s="23">
        <f t="shared" si="1"/>
        <v>17038</v>
      </c>
      <c r="F68" s="20">
        <v>0.3125</v>
      </c>
      <c r="G68" s="20">
        <v>0.54049999999999998</v>
      </c>
      <c r="H68" s="20">
        <v>0.29809999999999998</v>
      </c>
      <c r="I68" s="20">
        <v>0.16139999999999999</v>
      </c>
    </row>
    <row r="69" spans="2:9">
      <c r="B69" s="20">
        <v>68</v>
      </c>
      <c r="C69" s="22">
        <v>2723</v>
      </c>
      <c r="D69" s="21">
        <v>470</v>
      </c>
      <c r="E69" s="23">
        <f t="shared" si="1"/>
        <v>17508</v>
      </c>
      <c r="F69" s="20">
        <v>0.315</v>
      </c>
      <c r="G69" s="20">
        <v>0.53839999999999999</v>
      </c>
      <c r="H69" s="20">
        <v>0.29870000000000002</v>
      </c>
      <c r="I69" s="20">
        <v>0.16289999999999999</v>
      </c>
    </row>
    <row r="70" spans="2:9">
      <c r="B70" s="20">
        <v>69</v>
      </c>
      <c r="C70" s="22">
        <v>2791</v>
      </c>
      <c r="D70" s="21">
        <v>510</v>
      </c>
      <c r="E70" s="23">
        <f t="shared" si="1"/>
        <v>18018</v>
      </c>
      <c r="F70" s="20">
        <v>0.315</v>
      </c>
      <c r="G70" s="20">
        <v>0.53639999999999999</v>
      </c>
      <c r="H70" s="20">
        <v>0.29920000000000002</v>
      </c>
      <c r="I70" s="20">
        <v>0.16439999999999999</v>
      </c>
    </row>
    <row r="71" spans="2:9">
      <c r="B71" s="20">
        <v>70</v>
      </c>
      <c r="C71" s="22">
        <v>2860</v>
      </c>
      <c r="D71" s="21">
        <v>522</v>
      </c>
      <c r="E71" s="23">
        <f t="shared" si="1"/>
        <v>18540</v>
      </c>
      <c r="F71" s="20">
        <v>0.315</v>
      </c>
      <c r="G71" s="20">
        <v>0.53439999999999999</v>
      </c>
      <c r="H71" s="20">
        <v>0.29970000000000002</v>
      </c>
      <c r="I71" s="20">
        <v>0.16589999999999999</v>
      </c>
    </row>
    <row r="72" spans="2:9">
      <c r="B72" s="20">
        <v>71</v>
      </c>
      <c r="C72" s="22">
        <v>2932</v>
      </c>
      <c r="D72" s="21">
        <v>565</v>
      </c>
      <c r="E72" s="23">
        <f t="shared" si="1"/>
        <v>19105</v>
      </c>
      <c r="F72" s="20">
        <v>0.3175</v>
      </c>
      <c r="G72" s="20">
        <v>0.5323</v>
      </c>
      <c r="H72" s="20">
        <v>0.30030000000000001</v>
      </c>
      <c r="I72" s="20">
        <v>0.16739999999999999</v>
      </c>
    </row>
    <row r="73" spans="2:9">
      <c r="B73" s="20">
        <v>72</v>
      </c>
      <c r="C73" s="22">
        <v>3005</v>
      </c>
      <c r="D73" s="21">
        <v>600</v>
      </c>
      <c r="E73" s="23">
        <f t="shared" si="1"/>
        <v>19705</v>
      </c>
      <c r="F73" s="20">
        <v>0.3175</v>
      </c>
      <c r="G73" s="20">
        <v>0.53029999999999999</v>
      </c>
      <c r="H73" s="20">
        <v>0.30080000000000001</v>
      </c>
      <c r="I73" s="20">
        <v>0.16889999999999999</v>
      </c>
    </row>
    <row r="74" spans="2:9">
      <c r="B74" s="20">
        <v>73</v>
      </c>
      <c r="C74" s="22">
        <v>3080</v>
      </c>
      <c r="D74" s="21">
        <v>637</v>
      </c>
      <c r="E74" s="23">
        <f t="shared" si="1"/>
        <v>20342</v>
      </c>
      <c r="F74" s="20">
        <v>0.32</v>
      </c>
      <c r="G74" s="20">
        <v>0.5282</v>
      </c>
      <c r="H74" s="20">
        <v>0.3014</v>
      </c>
      <c r="I74" s="20">
        <v>0.1704</v>
      </c>
    </row>
    <row r="75" spans="2:9">
      <c r="B75" s="20">
        <v>74</v>
      </c>
      <c r="C75" s="22">
        <v>3157</v>
      </c>
      <c r="D75" s="21">
        <v>686</v>
      </c>
      <c r="E75" s="23">
        <f t="shared" si="1"/>
        <v>21028</v>
      </c>
      <c r="F75" s="20">
        <v>0.32</v>
      </c>
      <c r="G75" s="20">
        <v>0.5262</v>
      </c>
      <c r="H75" s="20">
        <v>0.3019</v>
      </c>
      <c r="I75" s="20">
        <v>0.1719</v>
      </c>
    </row>
    <row r="76" spans="2:9">
      <c r="B76" s="20">
        <v>75</v>
      </c>
      <c r="C76" s="22">
        <v>3236</v>
      </c>
      <c r="D76" s="21">
        <v>698</v>
      </c>
      <c r="E76" s="23">
        <f t="shared" si="1"/>
        <v>21726</v>
      </c>
      <c r="F76" s="20">
        <v>0.32</v>
      </c>
      <c r="G76" s="20">
        <v>0.52429999999999999</v>
      </c>
      <c r="H76" s="20">
        <v>0.3024</v>
      </c>
      <c r="I76" s="20">
        <v>0.17330000000000001</v>
      </c>
    </row>
    <row r="77" spans="2:9">
      <c r="B77" s="20">
        <v>76</v>
      </c>
      <c r="C77" s="22">
        <v>3317</v>
      </c>
      <c r="D77" s="21">
        <v>750</v>
      </c>
      <c r="E77" s="23">
        <f t="shared" si="1"/>
        <v>22476</v>
      </c>
      <c r="F77" s="20">
        <v>0.32250000000000001</v>
      </c>
      <c r="G77" s="20">
        <v>0.52239999999999998</v>
      </c>
      <c r="H77" s="20">
        <v>0.3029</v>
      </c>
      <c r="I77" s="20">
        <v>0.17469999999999999</v>
      </c>
    </row>
    <row r="78" spans="2:9">
      <c r="B78" s="20">
        <v>77</v>
      </c>
      <c r="C78" s="22">
        <v>3400</v>
      </c>
      <c r="D78" s="21">
        <v>786</v>
      </c>
      <c r="E78" s="23">
        <f t="shared" si="1"/>
        <v>23262</v>
      </c>
      <c r="F78" s="20">
        <v>0.32250000000000001</v>
      </c>
      <c r="G78" s="20">
        <v>0.52029999999999998</v>
      </c>
      <c r="H78" s="20">
        <v>0.30349999999999999</v>
      </c>
      <c r="I78" s="20">
        <v>0.1762</v>
      </c>
    </row>
    <row r="79" spans="2:9">
      <c r="B79" s="20">
        <v>78</v>
      </c>
      <c r="C79" s="22">
        <v>3485</v>
      </c>
      <c r="D79" s="21">
        <v>842</v>
      </c>
      <c r="E79" s="23">
        <f t="shared" si="1"/>
        <v>24104</v>
      </c>
      <c r="F79" s="20">
        <v>0.32250000000000001</v>
      </c>
      <c r="G79" s="20">
        <v>0.51839999999999997</v>
      </c>
      <c r="H79" s="20">
        <v>0.30399999999999999</v>
      </c>
      <c r="I79" s="20">
        <v>0.17760000000000001</v>
      </c>
    </row>
    <row r="80" spans="2:9">
      <c r="B80" s="20">
        <v>79</v>
      </c>
      <c r="C80" s="22">
        <v>3572</v>
      </c>
      <c r="D80" s="21">
        <v>872</v>
      </c>
      <c r="E80" s="23">
        <f t="shared" si="1"/>
        <v>24976</v>
      </c>
      <c r="F80" s="20">
        <v>0.32500000000000001</v>
      </c>
      <c r="G80" s="20">
        <v>0.51649999999999996</v>
      </c>
      <c r="H80" s="20">
        <v>0.30449999999999999</v>
      </c>
      <c r="I80" s="20">
        <v>0.17899999999999999</v>
      </c>
    </row>
    <row r="81" spans="2:9">
      <c r="B81" s="20">
        <v>80</v>
      </c>
      <c r="C81" s="22">
        <v>3661</v>
      </c>
      <c r="D81" s="21">
        <v>933</v>
      </c>
      <c r="E81" s="23">
        <f t="shared" si="1"/>
        <v>25909</v>
      </c>
      <c r="F81" s="20">
        <v>0.32500000000000001</v>
      </c>
      <c r="G81" s="20">
        <v>0.51459999999999995</v>
      </c>
      <c r="H81" s="20">
        <v>0.30499999999999999</v>
      </c>
      <c r="I81" s="20">
        <v>0.1804</v>
      </c>
    </row>
    <row r="82" spans="2:9">
      <c r="B82" s="20">
        <v>81</v>
      </c>
      <c r="C82" s="22">
        <v>3753</v>
      </c>
      <c r="D82" s="22">
        <v>987</v>
      </c>
      <c r="E82" s="23">
        <f t="shared" si="1"/>
        <v>26896</v>
      </c>
      <c r="F82" s="20">
        <v>0.32500000000000001</v>
      </c>
      <c r="G82" s="20">
        <v>0.51270000000000004</v>
      </c>
      <c r="H82" s="20">
        <v>0.30549999999999999</v>
      </c>
      <c r="I82" s="20">
        <v>0.18179999999999999</v>
      </c>
    </row>
    <row r="83" spans="2:9">
      <c r="B83" s="20">
        <v>82</v>
      </c>
      <c r="C83" s="22">
        <v>3847</v>
      </c>
      <c r="D83" s="24">
        <v>1043</v>
      </c>
      <c r="E83" s="23">
        <f t="shared" si="1"/>
        <v>27939</v>
      </c>
      <c r="F83" s="20">
        <v>0.32750000000000001</v>
      </c>
      <c r="G83" s="20">
        <v>0.51070000000000004</v>
      </c>
      <c r="H83" s="20">
        <v>0.30609999999999998</v>
      </c>
      <c r="I83" s="20">
        <v>0.1832</v>
      </c>
    </row>
    <row r="84" spans="2:9">
      <c r="B84" s="20">
        <v>83</v>
      </c>
      <c r="C84" s="22">
        <v>3943</v>
      </c>
      <c r="D84" s="24">
        <v>1091</v>
      </c>
      <c r="E84" s="23">
        <f t="shared" si="1"/>
        <v>29030</v>
      </c>
      <c r="F84" s="20">
        <v>0.32750000000000001</v>
      </c>
      <c r="G84" s="20">
        <v>0.50890000000000002</v>
      </c>
      <c r="H84" s="20">
        <v>0.30659999999999998</v>
      </c>
      <c r="I84" s="20">
        <v>0.1845</v>
      </c>
    </row>
    <row r="85" spans="2:9">
      <c r="B85" s="20">
        <v>84</v>
      </c>
      <c r="C85" s="22">
        <v>4142</v>
      </c>
      <c r="D85" s="24">
        <v>1124</v>
      </c>
      <c r="E85" s="23">
        <f t="shared" si="1"/>
        <v>30154</v>
      </c>
      <c r="F85" s="20">
        <v>0.32750000000000001</v>
      </c>
      <c r="G85" s="20">
        <v>0.50700000000000001</v>
      </c>
      <c r="H85" s="20">
        <v>0.30709999999999998</v>
      </c>
      <c r="I85" s="20">
        <v>0.18590000000000001</v>
      </c>
    </row>
    <row r="86" spans="2:9">
      <c r="B86" s="20">
        <v>85</v>
      </c>
      <c r="C86" s="22">
        <v>4142</v>
      </c>
      <c r="D86" s="24">
        <v>1197</v>
      </c>
      <c r="E86" s="23">
        <f t="shared" si="1"/>
        <v>31351</v>
      </c>
      <c r="F86" s="20">
        <v>0.33</v>
      </c>
      <c r="G86" s="20">
        <v>0.50519999999999998</v>
      </c>
      <c r="H86" s="20">
        <v>0.30759999999999998</v>
      </c>
      <c r="I86" s="20">
        <v>0.18720000000000001</v>
      </c>
    </row>
    <row r="87" spans="2:9">
      <c r="B87" s="20">
        <v>86</v>
      </c>
      <c r="C87" s="22">
        <v>4246</v>
      </c>
      <c r="D87" s="24">
        <v>1243</v>
      </c>
      <c r="E87" s="23">
        <f t="shared" si="1"/>
        <v>32594</v>
      </c>
      <c r="F87" s="20">
        <v>0.33</v>
      </c>
      <c r="G87" s="20">
        <v>0.50329999999999997</v>
      </c>
      <c r="H87" s="20">
        <v>0.30809999999999998</v>
      </c>
      <c r="I87" s="20">
        <v>0.18859999999999999</v>
      </c>
    </row>
    <row r="88" spans="2:9">
      <c r="B88" s="20">
        <v>87</v>
      </c>
      <c r="C88" s="22">
        <v>4352</v>
      </c>
      <c r="D88" s="24">
        <v>1320</v>
      </c>
      <c r="E88" s="23">
        <f t="shared" si="1"/>
        <v>33914</v>
      </c>
      <c r="F88" s="20">
        <v>0.33</v>
      </c>
      <c r="G88" s="20">
        <v>0.50149999999999995</v>
      </c>
      <c r="H88" s="20">
        <v>0.30859999999999999</v>
      </c>
      <c r="I88" s="20">
        <v>0.18990000000000001</v>
      </c>
    </row>
    <row r="89" spans="2:9">
      <c r="B89" s="20">
        <v>88</v>
      </c>
      <c r="C89" s="22">
        <v>4572</v>
      </c>
      <c r="D89" s="24">
        <v>1392</v>
      </c>
      <c r="E89" s="23">
        <f t="shared" si="1"/>
        <v>35306</v>
      </c>
      <c r="F89" s="20">
        <v>0.33</v>
      </c>
      <c r="G89" s="20">
        <v>0.49969999999999998</v>
      </c>
      <c r="H89" s="20">
        <v>0.30909999999999999</v>
      </c>
      <c r="I89" s="20">
        <v>0.19120000000000001</v>
      </c>
    </row>
    <row r="90" spans="2:9">
      <c r="B90" s="20">
        <v>89</v>
      </c>
      <c r="C90" s="22">
        <v>4687</v>
      </c>
      <c r="D90" s="24">
        <v>1465</v>
      </c>
      <c r="E90" s="23">
        <f t="shared" si="1"/>
        <v>36771</v>
      </c>
      <c r="F90" s="20">
        <v>0.33250000000000002</v>
      </c>
      <c r="G90" s="20">
        <v>0.49790000000000001</v>
      </c>
      <c r="H90" s="20">
        <v>0.30959999999999999</v>
      </c>
      <c r="I90" s="20">
        <v>0.1925</v>
      </c>
    </row>
    <row r="91" spans="2:9">
      <c r="B91" s="20">
        <v>90</v>
      </c>
      <c r="C91" s="22">
        <v>4687</v>
      </c>
      <c r="D91" s="24">
        <v>1532</v>
      </c>
      <c r="E91" s="23">
        <f t="shared" si="1"/>
        <v>38303</v>
      </c>
      <c r="F91" s="20">
        <v>0.33250000000000002</v>
      </c>
      <c r="G91" s="20">
        <v>0.49609999999999999</v>
      </c>
      <c r="H91" s="20">
        <v>0.31009999999999999</v>
      </c>
      <c r="I91" s="20">
        <v>0.1938</v>
      </c>
    </row>
    <row r="92" spans="2:9">
      <c r="B92" s="20">
        <v>91</v>
      </c>
      <c r="C92" s="22">
        <v>4804</v>
      </c>
      <c r="D92" s="24">
        <v>1611</v>
      </c>
      <c r="E92" s="23">
        <f t="shared" si="1"/>
        <v>39914</v>
      </c>
      <c r="F92" s="20">
        <v>0.33250000000000002</v>
      </c>
      <c r="G92" s="20">
        <v>0.49430000000000002</v>
      </c>
      <c r="H92" s="20">
        <v>0.31059999999999999</v>
      </c>
      <c r="I92" s="20">
        <v>0.1951</v>
      </c>
    </row>
    <row r="93" spans="2:9">
      <c r="B93" s="20">
        <v>92</v>
      </c>
      <c r="C93" s="22">
        <v>4924</v>
      </c>
      <c r="D93" s="24">
        <v>1693</v>
      </c>
      <c r="E93" s="23">
        <f t="shared" si="1"/>
        <v>41607</v>
      </c>
      <c r="F93" s="20">
        <v>0.33250000000000002</v>
      </c>
      <c r="G93" s="20">
        <v>0.49249999999999999</v>
      </c>
      <c r="H93" s="20">
        <v>0.31109999999999999</v>
      </c>
      <c r="I93" s="20">
        <v>0.19639999999999999</v>
      </c>
    </row>
    <row r="94" spans="2:9">
      <c r="B94" s="20">
        <v>93</v>
      </c>
      <c r="C94" s="22">
        <v>5047</v>
      </c>
      <c r="D94" s="24">
        <v>1749</v>
      </c>
      <c r="E94" s="23">
        <f t="shared" si="1"/>
        <v>43356</v>
      </c>
      <c r="F94" s="20">
        <v>0.33500000000000002</v>
      </c>
      <c r="G94" s="20">
        <v>0.49080000000000001</v>
      </c>
      <c r="H94" s="20">
        <v>0.31159999999999999</v>
      </c>
      <c r="I94" s="20">
        <v>0.1976</v>
      </c>
    </row>
    <row r="95" spans="2:9">
      <c r="B95" s="20">
        <v>94</v>
      </c>
      <c r="C95" s="22">
        <v>5173</v>
      </c>
      <c r="D95" s="24">
        <v>1847</v>
      </c>
      <c r="E95" s="23">
        <f t="shared" si="1"/>
        <v>45203</v>
      </c>
      <c r="F95" s="20">
        <v>0.33500000000000002</v>
      </c>
      <c r="G95" s="20">
        <v>0.48899999999999999</v>
      </c>
      <c r="H95" s="20">
        <v>0.31209999999999999</v>
      </c>
      <c r="I95" s="20">
        <v>0.19889999999999999</v>
      </c>
    </row>
    <row r="96" spans="2:9">
      <c r="B96" s="20">
        <v>95</v>
      </c>
      <c r="C96" s="22">
        <v>5303</v>
      </c>
      <c r="D96" s="24">
        <v>1939</v>
      </c>
      <c r="E96" s="23">
        <f t="shared" si="1"/>
        <v>47142</v>
      </c>
      <c r="F96" s="20">
        <v>0.33500000000000002</v>
      </c>
      <c r="G96" s="20">
        <v>0.4874</v>
      </c>
      <c r="H96" s="20">
        <v>0.3125</v>
      </c>
      <c r="I96" s="20">
        <v>0.2001</v>
      </c>
    </row>
    <row r="97" spans="2:9">
      <c r="B97" s="20">
        <v>96</v>
      </c>
      <c r="C97" s="22">
        <v>5435</v>
      </c>
      <c r="D97" s="24">
        <v>2033</v>
      </c>
      <c r="E97" s="23">
        <f t="shared" si="1"/>
        <v>49175</v>
      </c>
      <c r="F97" s="20">
        <v>0.33500000000000002</v>
      </c>
      <c r="G97" s="20">
        <v>0.48559999999999998</v>
      </c>
      <c r="H97" s="20">
        <v>0.313</v>
      </c>
      <c r="I97" s="20">
        <v>0.2014</v>
      </c>
    </row>
    <row r="98" spans="2:9">
      <c r="B98" s="20">
        <v>97</v>
      </c>
      <c r="C98" s="22">
        <v>5571</v>
      </c>
      <c r="D98" s="24">
        <v>2121</v>
      </c>
      <c r="E98" s="23">
        <f t="shared" si="1"/>
        <v>51296</v>
      </c>
      <c r="F98" s="20">
        <v>0.33500000000000002</v>
      </c>
      <c r="G98" s="20">
        <v>0.4839</v>
      </c>
      <c r="H98" s="20">
        <v>0.3135</v>
      </c>
      <c r="I98" s="20">
        <v>0.2026</v>
      </c>
    </row>
    <row r="99" spans="2:9">
      <c r="B99" s="20">
        <v>98</v>
      </c>
      <c r="C99" s="22">
        <v>5853</v>
      </c>
      <c r="D99" s="24">
        <v>2213</v>
      </c>
      <c r="E99" s="23">
        <f t="shared" si="1"/>
        <v>53509</v>
      </c>
      <c r="F99" s="20">
        <v>0.33500000000000002</v>
      </c>
      <c r="G99" s="20">
        <v>0.48220000000000002</v>
      </c>
      <c r="H99" s="20">
        <v>0.314</v>
      </c>
      <c r="I99" s="20">
        <v>0.20380000000000001</v>
      </c>
    </row>
    <row r="100" spans="2:9">
      <c r="B100" s="20">
        <v>99</v>
      </c>
      <c r="C100" s="22">
        <v>5853</v>
      </c>
      <c r="D100" s="24">
        <v>2328</v>
      </c>
      <c r="E100" s="23">
        <f t="shared" si="1"/>
        <v>55837</v>
      </c>
      <c r="F100" s="20">
        <v>0.33750000000000002</v>
      </c>
      <c r="G100" s="20">
        <v>0.48049999999999998</v>
      </c>
      <c r="H100" s="20">
        <v>0.3145</v>
      </c>
      <c r="I100" s="20">
        <v>0.20499999999999999</v>
      </c>
    </row>
    <row r="101" spans="2:9">
      <c r="B101" s="20">
        <v>100</v>
      </c>
      <c r="C101" s="22">
        <v>6149</v>
      </c>
      <c r="D101" s="24">
        <v>2416</v>
      </c>
      <c r="E101" s="23">
        <f t="shared" si="1"/>
        <v>58253</v>
      </c>
      <c r="F101" s="20">
        <v>0.33750000000000002</v>
      </c>
      <c r="G101" s="20">
        <v>0.47889999999999999</v>
      </c>
      <c r="H101" s="20">
        <v>0.31490000000000001</v>
      </c>
      <c r="I101" s="20">
        <v>0.20619999999999999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Table</vt:lpstr>
      <vt:lpstr>My Stats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Pavel</cp:lastModifiedBy>
  <dcterms:modified xsi:type="dcterms:W3CDTF">2022-04-12T06:44:27Z</dcterms:modified>
</cp:coreProperties>
</file>